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onviaconstruct.sharepoint.com/sites/03Expertninnost/Sdilene dokumenty/32505 Rozpočet Šternberk 2025/"/>
    </mc:Choice>
  </mc:AlternateContent>
  <xr:revisionPtr revIDLastSave="1" documentId="11_46805C0BB187EC7D6FEC3EDADECC1C4F56D62773" xr6:coauthVersionLast="47" xr6:coauthVersionMax="47" xr10:uidLastSave="{0484377C-00A3-4C79-8928-973A97F5F003}"/>
  <bookViews>
    <workbookView xWindow="-28920" yWindow="-120" windowWidth="29040" windowHeight="15720" xr2:uid="{00000000-000D-0000-FFFF-FFFF00000000}"/>
  </bookViews>
  <sheets>
    <sheet name="Rekapitulace stavby" sheetId="1" r:id="rId1"/>
    <sheet name="2025 - M16-Most přes Těší..." sheetId="2" r:id="rId2"/>
  </sheets>
  <definedNames>
    <definedName name="_xlnm._FilterDatabase" localSheetId="1" hidden="1">'2025 - M16-Most přes Těší...'!$C$117:$K$182</definedName>
    <definedName name="_xlnm.Print_Titles" localSheetId="1">'2025 - M16-Most přes Těší...'!$117:$117</definedName>
    <definedName name="_xlnm.Print_Titles" localSheetId="0">'Rekapitulace stavby'!$92:$92</definedName>
    <definedName name="_xlnm.Print_Area" localSheetId="1">'2025 - M16-Most přes Těší...'!$C$4:$J$76,'2025 - M16-Most přes Těší...'!$C$82:$J$101,'2025 - M16-Most přes Těší...'!$C$107:$J$182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82" i="2"/>
  <c r="BH182" i="2"/>
  <c r="BG182" i="2"/>
  <c r="BF182" i="2"/>
  <c r="T182" i="2"/>
  <c r="T181" i="2"/>
  <c r="R182" i="2"/>
  <c r="R181" i="2" s="1"/>
  <c r="P182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F112" i="2"/>
  <c r="E110" i="2"/>
  <c r="F87" i="2"/>
  <c r="E85" i="2"/>
  <c r="J22" i="2"/>
  <c r="E22" i="2"/>
  <c r="J115" i="2"/>
  <c r="J21" i="2"/>
  <c r="J19" i="2"/>
  <c r="E19" i="2"/>
  <c r="J114" i="2"/>
  <c r="J18" i="2"/>
  <c r="J16" i="2"/>
  <c r="E16" i="2"/>
  <c r="F90" i="2"/>
  <c r="J15" i="2"/>
  <c r="J13" i="2"/>
  <c r="E13" i="2"/>
  <c r="F89" i="2"/>
  <c r="J12" i="2"/>
  <c r="J10" i="2"/>
  <c r="J112" i="2" s="1"/>
  <c r="L90" i="1"/>
  <c r="AM90" i="1"/>
  <c r="AM89" i="1"/>
  <c r="L89" i="1"/>
  <c r="AM87" i="1"/>
  <c r="L87" i="1"/>
  <c r="L85" i="1"/>
  <c r="L84" i="1"/>
  <c r="BK129" i="2"/>
  <c r="BK177" i="2"/>
  <c r="BK123" i="2"/>
  <c r="J142" i="2"/>
  <c r="BK169" i="2"/>
  <c r="J153" i="2"/>
  <c r="BK182" i="2"/>
  <c r="J160" i="2"/>
  <c r="J143" i="2"/>
  <c r="J163" i="2"/>
  <c r="AS94" i="1"/>
  <c r="J176" i="2"/>
  <c r="J179" i="2"/>
  <c r="J156" i="2"/>
  <c r="BK180" i="2"/>
  <c r="J180" i="2"/>
  <c r="BK153" i="2"/>
  <c r="J123" i="2"/>
  <c r="BK160" i="2"/>
  <c r="J121" i="2"/>
  <c r="BK150" i="2"/>
  <c r="BK143" i="2"/>
  <c r="BK163" i="2"/>
  <c r="J177" i="2"/>
  <c r="J147" i="2"/>
  <c r="J169" i="2"/>
  <c r="BK179" i="2"/>
  <c r="J150" i="2"/>
  <c r="J132" i="2"/>
  <c r="BK132" i="2"/>
  <c r="J157" i="2"/>
  <c r="BK176" i="2"/>
  <c r="J129" i="2"/>
  <c r="BK147" i="2"/>
  <c r="BK142" i="2"/>
  <c r="BK157" i="2"/>
  <c r="J182" i="2"/>
  <c r="BK121" i="2"/>
  <c r="BK156" i="2"/>
  <c r="T120" i="2" l="1"/>
  <c r="BK131" i="2"/>
  <c r="J131" i="2" s="1"/>
  <c r="J97" i="2" s="1"/>
  <c r="BK178" i="2"/>
  <c r="J178" i="2"/>
  <c r="J99" i="2"/>
  <c r="P120" i="2"/>
  <c r="BK120" i="2"/>
  <c r="J120" i="2"/>
  <c r="J96" i="2"/>
  <c r="R120" i="2"/>
  <c r="T178" i="2"/>
  <c r="T175" i="2"/>
  <c r="T131" i="2"/>
  <c r="R131" i="2"/>
  <c r="R178" i="2"/>
  <c r="R175" i="2"/>
  <c r="P131" i="2"/>
  <c r="P178" i="2"/>
  <c r="P175" i="2" s="1"/>
  <c r="BK175" i="2"/>
  <c r="J175" i="2"/>
  <c r="J98" i="2"/>
  <c r="BK181" i="2"/>
  <c r="J181" i="2"/>
  <c r="J100" i="2"/>
  <c r="J87" i="2"/>
  <c r="F115" i="2"/>
  <c r="BE147" i="2"/>
  <c r="BE150" i="2"/>
  <c r="BE176" i="2"/>
  <c r="BE177" i="2"/>
  <c r="J90" i="2"/>
  <c r="F114" i="2"/>
  <c r="BE121" i="2"/>
  <c r="BE129" i="2"/>
  <c r="BE132" i="2"/>
  <c r="BE143" i="2"/>
  <c r="BE169" i="2"/>
  <c r="BE142" i="2"/>
  <c r="BE179" i="2"/>
  <c r="BE180" i="2"/>
  <c r="BE123" i="2"/>
  <c r="BE153" i="2"/>
  <c r="BE156" i="2"/>
  <c r="BE182" i="2"/>
  <c r="J89" i="2"/>
  <c r="BE157" i="2"/>
  <c r="BE160" i="2"/>
  <c r="BE163" i="2"/>
  <c r="J32" i="2"/>
  <c r="AW95" i="1" s="1"/>
  <c r="F32" i="2"/>
  <c r="BA95" i="1"/>
  <c r="BA94" i="1"/>
  <c r="AW94" i="1" s="1"/>
  <c r="AK30" i="1" s="1"/>
  <c r="F34" i="2"/>
  <c r="BC95" i="1"/>
  <c r="BC94" i="1"/>
  <c r="W32" i="1"/>
  <c r="F33" i="2"/>
  <c r="BB95" i="1"/>
  <c r="BB94" i="1" s="1"/>
  <c r="W31" i="1" s="1"/>
  <c r="F35" i="2"/>
  <c r="BD95" i="1"/>
  <c r="BD94" i="1"/>
  <c r="W33" i="1" s="1"/>
  <c r="R119" i="2" l="1"/>
  <c r="R118" i="2"/>
  <c r="P119" i="2"/>
  <c r="P118" i="2"/>
  <c r="AU95" i="1"/>
  <c r="AU94" i="1" s="1"/>
  <c r="T119" i="2"/>
  <c r="T118" i="2" s="1"/>
  <c r="BK119" i="2"/>
  <c r="J119" i="2" s="1"/>
  <c r="J95" i="2" s="1"/>
  <c r="AY94" i="1"/>
  <c r="F31" i="2"/>
  <c r="AZ95" i="1" s="1"/>
  <c r="AZ94" i="1" s="1"/>
  <c r="W29" i="1" s="1"/>
  <c r="AX94" i="1"/>
  <c r="W30" i="1"/>
  <c r="J31" i="2"/>
  <c r="AV95" i="1"/>
  <c r="AT95" i="1"/>
  <c r="BK118" i="2" l="1"/>
  <c r="J118" i="2"/>
  <c r="J28" i="2" s="1"/>
  <c r="AG95" i="1" s="1"/>
  <c r="AG94" i="1" s="1"/>
  <c r="AK26" i="1" s="1"/>
  <c r="AV94" i="1"/>
  <c r="AK29" i="1" s="1"/>
  <c r="AK35" i="1" l="1"/>
  <c r="J37" i="2"/>
  <c r="J94" i="2"/>
  <c r="AN95" i="1"/>
  <c r="AT94" i="1"/>
  <c r="AN94" i="1"/>
</calcChain>
</file>

<file path=xl/sharedStrings.xml><?xml version="1.0" encoding="utf-8"?>
<sst xmlns="http://schemas.openxmlformats.org/spreadsheetml/2006/main" count="916" uniqueCount="222">
  <si>
    <t>Export Komplet</t>
  </si>
  <si>
    <t/>
  </si>
  <si>
    <t>2.0</t>
  </si>
  <si>
    <t>False</t>
  </si>
  <si>
    <t>{f2456838-e363-4407-9e95-528f71ab05d0}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</si>
  <si>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</si>
  <si>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</si>
  <si>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</si>
  <si>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</si>
  <si>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</si>
  <si>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</si>
  <si>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</si>
  <si>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</si>
  <si>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</si>
  <si>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</si>
  <si>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</si>
  <si>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</si>
  <si>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M16-Most přes Těšíkovský potok v Těšíkově - v parku</t>
  </si>
  <si>
    <t>KSO:</t>
  </si>
  <si>
    <t>CC-CZ:</t>
  </si>
  <si>
    <t>Místo:</t>
  </si>
  <si>
    <t>Šternberk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</si>
  <si>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</si>
  <si>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</si>
  <si>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</si>
  <si>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</si>
  <si>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</si>
  <si>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</si>
  <si>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</si>
  <si>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</si>
  <si>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</si>
  <si>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</si>
  <si>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</si>
  <si>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</si>
  <si>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</si>
  <si>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</si>
  <si>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</si>
  <si>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</si>
  <si>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</si>
  <si>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</si>
  <si>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</si>
  <si>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</si>
  <si>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</si>
  <si>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</si>
  <si>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</si>
  <si>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</si>
  <si>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</si>
  <si>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</si>
  <si>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</si>
  <si>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</si>
  <si>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</si>
  <si>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</si>
  <si>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</si>
  <si>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</si>
  <si>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</si>
  <si>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</si>
  <si>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</si>
  <si>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</si>
  <si>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</si>
  <si>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</si>
  <si>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</si>
  <si>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</si>
  <si>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</si>
  <si>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</si>
  <si>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</si>
  <si>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</si>
  <si>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</si>
  <si>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</si>
  <si>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</si>
  <si>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</si>
  <si>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</si>
  <si>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</si>
  <si>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</si>
  <si>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</si>
  <si>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</si>
  <si>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</si>
  <si>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</si>
  <si>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</si>
  <si>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</si>
  <si>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</si>
  <si>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</si>
  <si>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</si>
  <si>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</si>
  <si>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</si>
  <si>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</si>
  <si>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</si>
  <si>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</si>
  <si>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</si>
  <si>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</si>
  <si>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</si>
  <si>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VRN -  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</si>
  <si>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</si>
  <si>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</si>
  <si>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</si>
  <si>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</si>
  <si>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</si>
  <si>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</si>
  <si>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</si>
  <si>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</si>
  <si>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</si>
  <si>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</si>
  <si>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</si>
  <si>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</si>
  <si>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</si>
  <si>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</si>
  <si>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</si>
  <si>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</si>
  <si>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</si>
  <si>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</si>
  <si>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</si>
  <si>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</si>
  <si>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</si>
  <si>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628611101</t>
  </si>
  <si>
    <t>Nátěr mostních betonových konstrukcí epoxidový 1x impregnační S1 (OS-A)</t>
  </si>
  <si>
    <t>m2</t>
  </si>
  <si>
    <t>4</t>
  </si>
  <si>
    <t>620410557</t>
  </si>
  <si>
    <t>VV</t>
  </si>
  <si>
    <t>3,8*2,80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</si>
  <si>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</si>
  <si>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</si>
  <si>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-1388312490</t>
  </si>
  <si>
    <t>Obnova nátěru mostního zábradlí vč. spojovacího materiálu</t>
  </si>
  <si>
    <t>5</t>
  </si>
  <si>
    <t>Obnova nátěru nosníku</t>
  </si>
  <si>
    <t>3,8*0,8</t>
  </si>
  <si>
    <t>Součet</t>
  </si>
  <si>
    <t>3</t>
  </si>
  <si>
    <t>632664131</t>
  </si>
  <si>
    <t>Nátěr betonové podlahy mostu epoxidový 2x podkladní + 2x elastický S9 (OS-E ( OS 9))</t>
  </si>
  <si>
    <t>1424183429</t>
  </si>
  <si>
    <t>3,80*2,80</t>
  </si>
  <si>
    <t>9</t>
  </si>
  <si>
    <t>Ostatní konstrukce a práce, bourání</t>
  </si>
  <si>
    <t>985121123</t>
  </si>
  <si>
    <t>Tryskání degradovaného betonu stěn, rubu kleneb a podlah vodou pod tlakem přes 1 250 do 2 500 barů</t>
  </si>
  <si>
    <t>-411005638</t>
  </si>
  <si>
    <t>podhled NK</t>
  </si>
  <si>
    <t>3,8*3,4</t>
  </si>
  <si>
    <t>boky NK</t>
  </si>
  <si>
    <t>0,35*3,8*2</t>
  </si>
  <si>
    <t>mostovka</t>
  </si>
  <si>
    <t>3,8*2,8</t>
  </si>
  <si>
    <t>opěry</t>
  </si>
  <si>
    <t>1,5*2,8*2</t>
  </si>
  <si>
    <t>985121911</t>
  </si>
  <si>
    <t>Tryskání degradovaného betonu Příplatek k cenám za práci ve stísněném prostoru</t>
  </si>
  <si>
    <t>-325094126</t>
  </si>
  <si>
    <t>985131311</t>
  </si>
  <si>
    <t>Očištění ploch stěn, rubu kleneb a podlah ruční dočištění ocelovými kartáči</t>
  </si>
  <si>
    <t>367585145</t>
  </si>
  <si>
    <t>očištění/pískování obnažené výztuže</t>
  </si>
  <si>
    <t>20% z celkové plochy</t>
  </si>
  <si>
    <t>26,22*0,2</t>
  </si>
  <si>
    <t>7</t>
  </si>
  <si>
    <t>985311111</t>
  </si>
  <si>
    <t>Reprofilace betonu sanačními maltami na cementové bázi ručně stěn, tloušťky do 10 mm</t>
  </si>
  <si>
    <t>-772498820</t>
  </si>
  <si>
    <t>Boky NK</t>
  </si>
  <si>
    <t>8</t>
  </si>
  <si>
    <t>985311211</t>
  </si>
  <si>
    <t>Reprofilace betonu sanačními maltami na cementové bázi ručně líce kleneb a podhledů, tloušťky do 10 mm</t>
  </si>
  <si>
    <t>-299696251</t>
  </si>
  <si>
    <t>Pochozí část NK 10% z celkové plochy na lokální vysprávky</t>
  </si>
  <si>
    <t>(3,8*2,8)*0,1</t>
  </si>
  <si>
    <t>985311311</t>
  </si>
  <si>
    <t>Reprofilace betonu sanačními maltami na cementové bázi ručně rubu kleneb a podlah, tloušťky do 10 mm</t>
  </si>
  <si>
    <t>-1697686486</t>
  </si>
  <si>
    <t>Spodní strana NK,15% rezerva na případné kaverny v opěrách</t>
  </si>
  <si>
    <t>3,8*3,4*1,15</t>
  </si>
  <si>
    <t>10</t>
  </si>
  <si>
    <t>985311911</t>
  </si>
  <si>
    <t>Reprofilace betonu sanačními maltami na cementové bázi ručně Příplatek k cenám za práci ve stísněném prostoru</t>
  </si>
  <si>
    <t>-769923336</t>
  </si>
  <si>
    <t>11</t>
  </si>
  <si>
    <t>985312111</t>
  </si>
  <si>
    <t>Stěrka k vyrovnání ploch reprofilovaného betonu stěn, tloušťky do 2 mm</t>
  </si>
  <si>
    <t>1348799981</t>
  </si>
  <si>
    <t>celá sanovaná plocha</t>
  </si>
  <si>
    <t>26,22</t>
  </si>
  <si>
    <t>12</t>
  </si>
  <si>
    <t>985321211</t>
  </si>
  <si>
    <t>Ochranný nátěr betonářské výztuže 1 vrstva tloušťky 1 mm na epoxidové bázi stěn, líce kleneb a podhledů</t>
  </si>
  <si>
    <t>-2088346969</t>
  </si>
  <si>
    <t>Pasivace výztuže v případě její odhalení, odhad</t>
  </si>
  <si>
    <t>26,22*0,1</t>
  </si>
  <si>
    <t>13</t>
  </si>
  <si>
    <t>985323111</t>
  </si>
  <si>
    <t>Spojovací můstek reprofilovaného betonu na cementové bázi, tloušťky 1 mm</t>
  </si>
  <si>
    <t>1689211113</t>
  </si>
  <si>
    <t>Spodní strana NK</t>
  </si>
  <si>
    <t>14</t>
  </si>
  <si>
    <t>985324211</t>
  </si>
  <si>
    <t>Ochranný nátěr betonu akrylátový dvojnásobný s impregnací (OS-B)</t>
  </si>
  <si>
    <t>-92177041</t>
  </si>
  <si>
    <t>VRN</t>
  </si>
  <si>
    <t xml:space="preserve">  Vedlejší rozpočtové náklady</t>
  </si>
  <si>
    <t>032002000</t>
  </si>
  <si>
    <t>Vybavení staveniště</t>
  </si>
  <si>
    <t>KPL</t>
  </si>
  <si>
    <t>1024</t>
  </si>
  <si>
    <t>706963080</t>
  </si>
  <si>
    <t>16</t>
  </si>
  <si>
    <t>039002000</t>
  </si>
  <si>
    <t>Zrušení zařízení staveniště</t>
  </si>
  <si>
    <t>-1149251341</t>
  </si>
  <si>
    <t>VRN3</t>
  </si>
  <si>
    <t>Zařízení staveniště</t>
  </si>
  <si>
    <t>17</t>
  </si>
  <si>
    <t>034103000</t>
  </si>
  <si>
    <t>Oplocení staveniště</t>
  </si>
  <si>
    <t>-213554269</t>
  </si>
  <si>
    <t>18</t>
  </si>
  <si>
    <t>034703000</t>
  </si>
  <si>
    <t>Ochranné konstrukce</t>
  </si>
  <si>
    <t>1750380881</t>
  </si>
  <si>
    <t>VRN4</t>
  </si>
  <si>
    <t>Inženýrská činnost</t>
  </si>
  <si>
    <t>19</t>
  </si>
  <si>
    <t>043002000</t>
  </si>
  <si>
    <t>Zkoušky a ostatní měření</t>
  </si>
  <si>
    <t>-570355447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</si>
</sst>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I10" sqref="AI1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71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9"/>
      <c r="BE5" s="16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7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9"/>
      <c r="BE6" s="16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6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09">
        <v>45924</v>
      </c>
      <c r="AR8" s="19"/>
      <c r="BE8" s="169"/>
      <c r="BS8" s="16" t="s">
        <v>6</v>
      </c>
    </row>
    <row r="9" spans="1:74" ht="14.45" customHeight="1">
      <c r="B9" s="19"/>
      <c r="AR9" s="19"/>
      <c r="BE9" s="169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69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69"/>
      <c r="BS11" s="16" t="s">
        <v>6</v>
      </c>
    </row>
    <row r="12" spans="1:74" ht="6.95" customHeight="1">
      <c r="B12" s="19"/>
      <c r="AR12" s="19"/>
      <c r="BE12" s="169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69"/>
      <c r="BS13" s="16" t="s">
        <v>6</v>
      </c>
    </row>
    <row r="14" spans="1:74" ht="12.75">
      <c r="B14" s="19"/>
      <c r="E14" s="174" t="s">
        <v>28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6" t="s">
        <v>26</v>
      </c>
      <c r="AN14" s="28" t="s">
        <v>28</v>
      </c>
      <c r="AR14" s="19"/>
      <c r="BE14" s="169"/>
      <c r="BS14" s="16" t="s">
        <v>6</v>
      </c>
    </row>
    <row r="15" spans="1:74" ht="6.95" customHeight="1">
      <c r="B15" s="19"/>
      <c r="AR15" s="19"/>
      <c r="BE15" s="169"/>
      <c r="BS15" s="16" t="s">
        <v>3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169"/>
      <c r="BS16" s="16" t="s">
        <v>3</v>
      </c>
    </row>
    <row r="17" spans="2:71" ht="18.399999999999999" customHeight="1">
      <c r="B17" s="19"/>
      <c r="E17" s="24" t="s">
        <v>25</v>
      </c>
      <c r="AK17" s="26" t="s">
        <v>26</v>
      </c>
      <c r="AN17" s="24" t="s">
        <v>1</v>
      </c>
      <c r="AR17" s="19"/>
      <c r="BE17" s="169"/>
      <c r="BS17" s="16" t="s">
        <v>30</v>
      </c>
    </row>
    <row r="18" spans="2:71" ht="6.95" customHeight="1">
      <c r="B18" s="19"/>
      <c r="AR18" s="19"/>
      <c r="BE18" s="169"/>
      <c r="BS18" s="16" t="s">
        <v>6</v>
      </c>
    </row>
    <row r="19" spans="2:7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169"/>
      <c r="BS19" s="16" t="s">
        <v>6</v>
      </c>
    </row>
    <row r="20" spans="2:71" ht="18.399999999999999" customHeight="1">
      <c r="B20" s="19"/>
      <c r="E20" s="24" t="s">
        <v>25</v>
      </c>
      <c r="AK20" s="26" t="s">
        <v>26</v>
      </c>
      <c r="AN20" s="24" t="s">
        <v>1</v>
      </c>
      <c r="AR20" s="19"/>
      <c r="BE20" s="169"/>
      <c r="BS20" s="16" t="s">
        <v>3</v>
      </c>
    </row>
    <row r="21" spans="2:71" ht="6.95" customHeight="1">
      <c r="B21" s="19"/>
      <c r="AR21" s="19"/>
      <c r="BE21" s="169"/>
    </row>
    <row r="22" spans="2:71" ht="12" customHeight="1">
      <c r="B22" s="19"/>
      <c r="D22" s="26" t="s">
        <v>32</v>
      </c>
      <c r="AR22" s="19"/>
      <c r="BE22" s="169"/>
    </row>
    <row r="23" spans="2:71" ht="16.5" customHeight="1">
      <c r="B23" s="19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9"/>
      <c r="BE23" s="169"/>
    </row>
    <row r="24" spans="2:71" ht="6.95" customHeight="1">
      <c r="B24" s="19"/>
      <c r="AR24" s="19"/>
      <c r="BE24" s="16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69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77">
        <f>ROUND(AG94,2)</f>
        <v>0</v>
      </c>
      <c r="AL26" s="178"/>
      <c r="AM26" s="178"/>
      <c r="AN26" s="178"/>
      <c r="AO26" s="178"/>
      <c r="AR26" s="31"/>
      <c r="BE26" s="169"/>
    </row>
    <row r="27" spans="2:71" s="1" customFormat="1" ht="6.95" customHeight="1">
      <c r="B27" s="31"/>
      <c r="AR27" s="31"/>
      <c r="BE27" s="169"/>
    </row>
    <row r="28" spans="2:71" s="1" customFormat="1" ht="12.75">
      <c r="B28" s="31"/>
      <c r="L28" s="179" t="s">
        <v>34</v>
      </c>
      <c r="M28" s="179"/>
      <c r="N28" s="179"/>
      <c r="O28" s="179"/>
      <c r="P28" s="179"/>
      <c r="W28" s="179" t="s">
        <v>35</v>
      </c>
      <c r="X28" s="179"/>
      <c r="Y28" s="179"/>
      <c r="Z28" s="179"/>
      <c r="AA28" s="179"/>
      <c r="AB28" s="179"/>
      <c r="AC28" s="179"/>
      <c r="AD28" s="179"/>
      <c r="AE28" s="179"/>
      <c r="AK28" s="179" t="s">
        <v>36</v>
      </c>
      <c r="AL28" s="179"/>
      <c r="AM28" s="179"/>
      <c r="AN28" s="179"/>
      <c r="AO28" s="179"/>
      <c r="AR28" s="31"/>
      <c r="BE28" s="169"/>
    </row>
    <row r="29" spans="2:71" s="2" customFormat="1" ht="14.45" customHeight="1">
      <c r="B29" s="35"/>
      <c r="D29" s="26" t="s">
        <v>37</v>
      </c>
      <c r="F29" s="26" t="s">
        <v>38</v>
      </c>
      <c r="L29" s="182">
        <v>0.21</v>
      </c>
      <c r="M29" s="181"/>
      <c r="N29" s="181"/>
      <c r="O29" s="181"/>
      <c r="P29" s="181"/>
      <c r="W29" s="180">
        <f>ROUND(AZ94, 2)</f>
        <v>0</v>
      </c>
      <c r="X29" s="181"/>
      <c r="Y29" s="181"/>
      <c r="Z29" s="181"/>
      <c r="AA29" s="181"/>
      <c r="AB29" s="181"/>
      <c r="AC29" s="181"/>
      <c r="AD29" s="181"/>
      <c r="AE29" s="181"/>
      <c r="AK29" s="180">
        <f>ROUND(AV94, 2)</f>
        <v>0</v>
      </c>
      <c r="AL29" s="181"/>
      <c r="AM29" s="181"/>
      <c r="AN29" s="181"/>
      <c r="AO29" s="181"/>
      <c r="AR29" s="35"/>
      <c r="BE29" s="170"/>
    </row>
    <row r="30" spans="2:71" s="2" customFormat="1" ht="14.45" customHeight="1">
      <c r="B30" s="35"/>
      <c r="F30" s="26" t="s">
        <v>39</v>
      </c>
      <c r="L30" s="182">
        <v>0.15</v>
      </c>
      <c r="M30" s="181"/>
      <c r="N30" s="181"/>
      <c r="O30" s="181"/>
      <c r="P30" s="181"/>
      <c r="W30" s="180">
        <f>ROUND(BA94, 2)</f>
        <v>0</v>
      </c>
      <c r="X30" s="181"/>
      <c r="Y30" s="181"/>
      <c r="Z30" s="181"/>
      <c r="AA30" s="181"/>
      <c r="AB30" s="181"/>
      <c r="AC30" s="181"/>
      <c r="AD30" s="181"/>
      <c r="AE30" s="181"/>
      <c r="AK30" s="180">
        <f>ROUND(AW94, 2)</f>
        <v>0</v>
      </c>
      <c r="AL30" s="181"/>
      <c r="AM30" s="181"/>
      <c r="AN30" s="181"/>
      <c r="AO30" s="181"/>
      <c r="AR30" s="35"/>
      <c r="BE30" s="170"/>
    </row>
    <row r="31" spans="2:71" s="2" customFormat="1" ht="14.45" hidden="1" customHeight="1">
      <c r="B31" s="35"/>
      <c r="F31" s="26" t="s">
        <v>40</v>
      </c>
      <c r="L31" s="182">
        <v>0.21</v>
      </c>
      <c r="M31" s="181"/>
      <c r="N31" s="181"/>
      <c r="O31" s="181"/>
      <c r="P31" s="181"/>
      <c r="W31" s="180">
        <f>ROUND(BB94, 2)</f>
        <v>0</v>
      </c>
      <c r="X31" s="181"/>
      <c r="Y31" s="181"/>
      <c r="Z31" s="181"/>
      <c r="AA31" s="181"/>
      <c r="AB31" s="181"/>
      <c r="AC31" s="181"/>
      <c r="AD31" s="181"/>
      <c r="AE31" s="181"/>
      <c r="AK31" s="180">
        <v>0</v>
      </c>
      <c r="AL31" s="181"/>
      <c r="AM31" s="181"/>
      <c r="AN31" s="181"/>
      <c r="AO31" s="181"/>
      <c r="AR31" s="35"/>
      <c r="BE31" s="170"/>
    </row>
    <row r="32" spans="2:71" s="2" customFormat="1" ht="14.45" hidden="1" customHeight="1">
      <c r="B32" s="35"/>
      <c r="F32" s="26" t="s">
        <v>41</v>
      </c>
      <c r="L32" s="182">
        <v>0.15</v>
      </c>
      <c r="M32" s="181"/>
      <c r="N32" s="181"/>
      <c r="O32" s="181"/>
      <c r="P32" s="181"/>
      <c r="W32" s="180">
        <f>ROUND(BC94, 2)</f>
        <v>0</v>
      </c>
      <c r="X32" s="181"/>
      <c r="Y32" s="181"/>
      <c r="Z32" s="181"/>
      <c r="AA32" s="181"/>
      <c r="AB32" s="181"/>
      <c r="AC32" s="181"/>
      <c r="AD32" s="181"/>
      <c r="AE32" s="181"/>
      <c r="AK32" s="180">
        <v>0</v>
      </c>
      <c r="AL32" s="181"/>
      <c r="AM32" s="181"/>
      <c r="AN32" s="181"/>
      <c r="AO32" s="181"/>
      <c r="AR32" s="35"/>
      <c r="BE32" s="170"/>
    </row>
    <row r="33" spans="2:57" s="2" customFormat="1" ht="14.45" hidden="1" customHeight="1">
      <c r="B33" s="35"/>
      <c r="F33" s="26" t="s">
        <v>42</v>
      </c>
      <c r="L33" s="182">
        <v>0</v>
      </c>
      <c r="M33" s="181"/>
      <c r="N33" s="181"/>
      <c r="O33" s="181"/>
      <c r="P33" s="181"/>
      <c r="W33" s="180">
        <f>ROUND(BD94, 2)</f>
        <v>0</v>
      </c>
      <c r="X33" s="181"/>
      <c r="Y33" s="181"/>
      <c r="Z33" s="181"/>
      <c r="AA33" s="181"/>
      <c r="AB33" s="181"/>
      <c r="AC33" s="181"/>
      <c r="AD33" s="181"/>
      <c r="AE33" s="181"/>
      <c r="AK33" s="180">
        <v>0</v>
      </c>
      <c r="AL33" s="181"/>
      <c r="AM33" s="181"/>
      <c r="AN33" s="181"/>
      <c r="AO33" s="181"/>
      <c r="AR33" s="35"/>
      <c r="BE33" s="170"/>
    </row>
    <row r="34" spans="2:57" s="1" customFormat="1" ht="6.95" customHeight="1">
      <c r="B34" s="31"/>
      <c r="AR34" s="31"/>
      <c r="BE34" s="169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83" t="s">
        <v>45</v>
      </c>
      <c r="Y35" s="184"/>
      <c r="Z35" s="184"/>
      <c r="AA35" s="184"/>
      <c r="AB35" s="184"/>
      <c r="AC35" s="38"/>
      <c r="AD35" s="38"/>
      <c r="AE35" s="38"/>
      <c r="AF35" s="38"/>
      <c r="AG35" s="38"/>
      <c r="AH35" s="38"/>
      <c r="AI35" s="38"/>
      <c r="AJ35" s="38"/>
      <c r="AK35" s="185">
        <f>SUM(AK26:AK33)</f>
        <v>0</v>
      </c>
      <c r="AL35" s="184"/>
      <c r="AM35" s="184"/>
      <c r="AN35" s="184"/>
      <c r="AO35" s="18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52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2025</v>
      </c>
      <c r="AR84" s="47"/>
    </row>
    <row r="85" spans="1:90" s="4" customFormat="1" ht="36.950000000000003" customHeight="1">
      <c r="B85" s="48"/>
      <c r="C85" s="49" t="s">
        <v>16</v>
      </c>
      <c r="L85" s="187" t="str">
        <f>K6</f>
        <v>M16-Most přes Těšíkovský potok v Těšíkově - v parku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Šternberk</v>
      </c>
      <c r="AI87" s="26" t="s">
        <v>22</v>
      </c>
      <c r="AM87" s="189">
        <f>IF(AN8= "","",AN8)</f>
        <v>45924</v>
      </c>
      <c r="AN87" s="189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23</v>
      </c>
      <c r="L89" s="3" t="str">
        <f>IF(E11= "","",E11)</f>
        <v xml:space="preserve"> </v>
      </c>
      <c r="AI89" s="26" t="s">
        <v>29</v>
      </c>
      <c r="AM89" s="190" t="str">
        <f>IF(E17="","",E17)</f>
        <v xml:space="preserve"> </v>
      </c>
      <c r="AN89" s="191"/>
      <c r="AO89" s="191"/>
      <c r="AP89" s="191"/>
      <c r="AR89" s="31"/>
      <c r="AS89" s="192" t="s">
        <v>53</v>
      </c>
      <c r="AT89" s="19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0" t="str">
        <f>IF(E20="","",E20)</f>
        <v xml:space="preserve"> </v>
      </c>
      <c r="AN90" s="191"/>
      <c r="AO90" s="191"/>
      <c r="AP90" s="191"/>
      <c r="AR90" s="31"/>
      <c r="AS90" s="194"/>
      <c r="AT90" s="195"/>
      <c r="BD90" s="55"/>
    </row>
    <row r="91" spans="1:90" s="1" customFormat="1" ht="10.9" customHeight="1">
      <c r="B91" s="31"/>
      <c r="AR91" s="31"/>
      <c r="AS91" s="194"/>
      <c r="AT91" s="195"/>
      <c r="BD91" s="55"/>
    </row>
    <row r="92" spans="1:90" s="1" customFormat="1" ht="29.25" customHeight="1">
      <c r="B92" s="31"/>
      <c r="C92" s="196" t="s">
        <v>54</v>
      </c>
      <c r="D92" s="197"/>
      <c r="E92" s="197"/>
      <c r="F92" s="197"/>
      <c r="G92" s="197"/>
      <c r="H92" s="56"/>
      <c r="I92" s="198" t="s">
        <v>55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56</v>
      </c>
      <c r="AH92" s="197"/>
      <c r="AI92" s="197"/>
      <c r="AJ92" s="197"/>
      <c r="AK92" s="197"/>
      <c r="AL92" s="197"/>
      <c r="AM92" s="197"/>
      <c r="AN92" s="198" t="s">
        <v>57</v>
      </c>
      <c r="AO92" s="197"/>
      <c r="AP92" s="200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4">
        <f>ROUND(AG95,2)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0" s="6" customFormat="1" ht="24.75" customHeight="1">
      <c r="A95" s="72" t="s">
        <v>76</v>
      </c>
      <c r="B95" s="73"/>
      <c r="C95" s="74"/>
      <c r="D95" s="203" t="s">
        <v>14</v>
      </c>
      <c r="E95" s="203"/>
      <c r="F95" s="203"/>
      <c r="G95" s="203"/>
      <c r="H95" s="203"/>
      <c r="I95" s="75"/>
      <c r="J95" s="203" t="s">
        <v>17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01">
        <f>'2025 - M16-Most přes Těší...'!J28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76" t="s">
        <v>77</v>
      </c>
      <c r="AR95" s="73"/>
      <c r="AS95" s="77">
        <v>0</v>
      </c>
      <c r="AT95" s="78">
        <f>ROUND(SUM(AV95:AW95),2)</f>
        <v>0</v>
      </c>
      <c r="AU95" s="79">
        <f>'2025 - M16-Most přes Těší...'!P118</f>
        <v>0</v>
      </c>
      <c r="AV95" s="78">
        <f>'2025 - M16-Most přes Těší...'!J31</f>
        <v>0</v>
      </c>
      <c r="AW95" s="78">
        <f>'2025 - M16-Most přes Těší...'!J32</f>
        <v>0</v>
      </c>
      <c r="AX95" s="78">
        <f>'2025 - M16-Most přes Těší...'!J33</f>
        <v>0</v>
      </c>
      <c r="AY95" s="78">
        <f>'2025 - M16-Most přes Těší...'!J34</f>
        <v>0</v>
      </c>
      <c r="AZ95" s="78">
        <f>'2025 - M16-Most přes Těší...'!F31</f>
        <v>0</v>
      </c>
      <c r="BA95" s="78">
        <f>'2025 - M16-Most přes Těší...'!F32</f>
        <v>0</v>
      </c>
      <c r="BB95" s="78">
        <f>'2025 - M16-Most přes Těší...'!F33</f>
        <v>0</v>
      </c>
      <c r="BC95" s="78">
        <f>'2025 - M16-Most přes Těší...'!F34</f>
        <v>0</v>
      </c>
      <c r="BD95" s="80">
        <f>'2025 - M16-Most přes Těší...'!F35</f>
        <v>0</v>
      </c>
      <c r="BT95" s="81" t="s">
        <v>78</v>
      </c>
      <c r="BU95" s="81" t="s">
        <v>79</v>
      </c>
      <c r="BV95" s="81" t="s">
        <v>74</v>
      </c>
      <c r="BW95" s="81" t="s">
        <v>4</v>
      </c>
      <c r="BX95" s="81" t="s">
        <v>75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5 - M16-Most přes Těší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6" t="s">
        <v>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>
      <c r="B4" s="19"/>
      <c r="D4" s="20" t="s">
        <v>81</v>
      </c>
      <c r="L4" s="19"/>
      <c r="M4" s="82" t="s">
        <v>10</v>
      </c>
      <c r="AT4" s="16" t="s">
        <v>3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187" t="s">
        <v>17</v>
      </c>
      <c r="F7" s="207"/>
      <c r="G7" s="207"/>
      <c r="H7" s="207"/>
      <c r="L7" s="31"/>
    </row>
    <row r="8" spans="2:46" s="1" customFormat="1" ht="11.25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>
        <f>'Rekapitulace stavby'!AN8</f>
        <v>45924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23</v>
      </c>
      <c r="I12" s="26" t="s">
        <v>24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24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08" t="str">
        <f>'Rekapitulace stavby'!E14</f>
        <v>Vyplň údaj</v>
      </c>
      <c r="F16" s="171"/>
      <c r="G16" s="171"/>
      <c r="H16" s="171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24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24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32</v>
      </c>
      <c r="L24" s="31"/>
    </row>
    <row r="25" spans="2:12" s="7" customFormat="1" ht="16.5" customHeight="1">
      <c r="B25" s="83"/>
      <c r="E25" s="176" t="s">
        <v>1</v>
      </c>
      <c r="F25" s="176"/>
      <c r="G25" s="176"/>
      <c r="H25" s="176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33</v>
      </c>
      <c r="J28" s="65">
        <f>ROUND(J118,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>
      <c r="B31" s="31"/>
      <c r="D31" s="54" t="s">
        <v>37</v>
      </c>
      <c r="E31" s="26" t="s">
        <v>38</v>
      </c>
      <c r="F31" s="85">
        <f>ROUND((SUM(BE118:BE182)),  2)</f>
        <v>0</v>
      </c>
      <c r="I31" s="86">
        <v>0.21</v>
      </c>
      <c r="J31" s="85">
        <f>ROUND(((SUM(BE118:BE182))*I31),  2)</f>
        <v>0</v>
      </c>
      <c r="L31" s="31"/>
    </row>
    <row r="32" spans="2:12" s="1" customFormat="1" ht="14.45" customHeight="1">
      <c r="B32" s="31"/>
      <c r="E32" s="26" t="s">
        <v>39</v>
      </c>
      <c r="F32" s="85">
        <f>ROUND((SUM(BF118:BF182)),  2)</f>
        <v>0</v>
      </c>
      <c r="I32" s="86">
        <v>0.15</v>
      </c>
      <c r="J32" s="85">
        <f>ROUND(((SUM(BF118:BF182))*I32),  2)</f>
        <v>0</v>
      </c>
      <c r="L32" s="31"/>
    </row>
    <row r="33" spans="2:12" s="1" customFormat="1" ht="14.45" hidden="1" customHeight="1">
      <c r="B33" s="31"/>
      <c r="E33" s="26" t="s">
        <v>40</v>
      </c>
      <c r="F33" s="85">
        <f>ROUND((SUM(BG118:BG182)),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41</v>
      </c>
      <c r="F34" s="85">
        <f>ROUND((SUM(BH118:BH182)), 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42</v>
      </c>
      <c r="F35" s="85">
        <f>ROUND((SUM(BI118:BI182)), 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187" t="str">
        <f>E7</f>
        <v>M16-Most přes Těšíkovský potok v Těšíkově - v parku</v>
      </c>
      <c r="F85" s="207"/>
      <c r="G85" s="207"/>
      <c r="H85" s="207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Šternberk</v>
      </c>
      <c r="I87" s="26" t="s">
        <v>22</v>
      </c>
      <c r="J87" s="51">
        <f>IF(J10="","",J10)</f>
        <v>45924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23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7" t="s">
        <v>85</v>
      </c>
      <c r="J94" s="65">
        <f>J118</f>
        <v>0</v>
      </c>
      <c r="L94" s="31"/>
      <c r="AU94" s="16" t="s">
        <v>86</v>
      </c>
    </row>
    <row r="95" spans="2:47" s="8" customFormat="1" ht="24.95" customHeight="1">
      <c r="B95" s="98"/>
      <c r="D95" s="99" t="s">
        <v>87</v>
      </c>
      <c r="E95" s="100"/>
      <c r="F95" s="100"/>
      <c r="G95" s="100"/>
      <c r="H95" s="100"/>
      <c r="I95" s="100"/>
      <c r="J95" s="101">
        <f>J119</f>
        <v>0</v>
      </c>
      <c r="L95" s="98"/>
    </row>
    <row r="96" spans="2:47" s="9" customFormat="1" ht="19.899999999999999" customHeight="1">
      <c r="B96" s="102"/>
      <c r="D96" s="103" t="s">
        <v>88</v>
      </c>
      <c r="E96" s="104"/>
      <c r="F96" s="104"/>
      <c r="G96" s="104"/>
      <c r="H96" s="104"/>
      <c r="I96" s="104"/>
      <c r="J96" s="105">
        <f>J120</f>
        <v>0</v>
      </c>
      <c r="L96" s="102"/>
    </row>
    <row r="97" spans="2:12" s="9" customFormat="1" ht="19.899999999999999" customHeight="1">
      <c r="B97" s="102"/>
      <c r="D97" s="103" t="s">
        <v>89</v>
      </c>
      <c r="E97" s="104"/>
      <c r="F97" s="104"/>
      <c r="G97" s="104"/>
      <c r="H97" s="104"/>
      <c r="I97" s="104"/>
      <c r="J97" s="105">
        <f>J131</f>
        <v>0</v>
      </c>
      <c r="L97" s="102"/>
    </row>
    <row r="98" spans="2:12" s="8" customFormat="1" ht="24.95" customHeight="1">
      <c r="B98" s="98"/>
      <c r="D98" s="99" t="s">
        <v>90</v>
      </c>
      <c r="E98" s="100"/>
      <c r="F98" s="100"/>
      <c r="G98" s="100"/>
      <c r="H98" s="100"/>
      <c r="I98" s="100"/>
      <c r="J98" s="101">
        <f>J175</f>
        <v>0</v>
      </c>
      <c r="L98" s="98"/>
    </row>
    <row r="99" spans="2:12" s="9" customFormat="1" ht="19.899999999999999" customHeight="1">
      <c r="B99" s="102"/>
      <c r="D99" s="103" t="s">
        <v>91</v>
      </c>
      <c r="E99" s="104"/>
      <c r="F99" s="104"/>
      <c r="G99" s="104"/>
      <c r="H99" s="104"/>
      <c r="I99" s="104"/>
      <c r="J99" s="105">
        <f>J178</f>
        <v>0</v>
      </c>
      <c r="L99" s="102"/>
    </row>
    <row r="100" spans="2:12" s="9" customFormat="1" ht="19.899999999999999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J181</f>
        <v>0</v>
      </c>
      <c r="L100" s="102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93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187" t="str">
        <f>E7</f>
        <v>M16-Most přes Těšíkovský potok v Těšíkově - v parku</v>
      </c>
      <c r="F110" s="207"/>
      <c r="G110" s="207"/>
      <c r="H110" s="207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20</v>
      </c>
      <c r="F112" s="24" t="str">
        <f>F10</f>
        <v>Šternberk</v>
      </c>
      <c r="I112" s="26" t="s">
        <v>22</v>
      </c>
      <c r="J112" s="51">
        <f>IF(J10="","",J10)</f>
        <v>45924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23</v>
      </c>
      <c r="F114" s="24" t="str">
        <f>E13</f>
        <v xml:space="preserve"> </v>
      </c>
      <c r="I114" s="26" t="s">
        <v>29</v>
      </c>
      <c r="J114" s="29" t="str">
        <f>E19</f>
        <v xml:space="preserve"> </v>
      </c>
      <c r="L114" s="31"/>
    </row>
    <row r="115" spans="2:65" s="1" customFormat="1" ht="15.2" customHeight="1">
      <c r="B115" s="31"/>
      <c r="C115" s="26" t="s">
        <v>27</v>
      </c>
      <c r="F115" s="24" t="str">
        <f>IF(E16="","",E16)</f>
        <v>Vyplň údaj</v>
      </c>
      <c r="I115" s="26" t="s">
        <v>31</v>
      </c>
      <c r="J115" s="29" t="str">
        <f>E22</f>
        <v xml:space="preserve"> </v>
      </c>
      <c r="L115" s="31"/>
    </row>
    <row r="116" spans="2:65" s="1" customFormat="1" ht="10.35" customHeight="1">
      <c r="B116" s="31"/>
      <c r="L116" s="31"/>
    </row>
    <row r="117" spans="2:65" s="10" customFormat="1" ht="29.25" customHeight="1">
      <c r="B117" s="106"/>
      <c r="C117" s="107" t="s">
        <v>94</v>
      </c>
      <c r="D117" s="108" t="s">
        <v>58</v>
      </c>
      <c r="E117" s="108" t="s">
        <v>54</v>
      </c>
      <c r="F117" s="108" t="s">
        <v>55</v>
      </c>
      <c r="G117" s="108" t="s">
        <v>95</v>
      </c>
      <c r="H117" s="108" t="s">
        <v>96</v>
      </c>
      <c r="I117" s="108" t="s">
        <v>97</v>
      </c>
      <c r="J117" s="109" t="s">
        <v>84</v>
      </c>
      <c r="K117" s="110" t="s">
        <v>98</v>
      </c>
      <c r="L117" s="106"/>
      <c r="M117" s="58" t="s">
        <v>1</v>
      </c>
      <c r="N117" s="59" t="s">
        <v>37</v>
      </c>
      <c r="O117" s="59" t="s">
        <v>99</v>
      </c>
      <c r="P117" s="59" t="s">
        <v>100</v>
      </c>
      <c r="Q117" s="59" t="s">
        <v>101</v>
      </c>
      <c r="R117" s="59" t="s">
        <v>102</v>
      </c>
      <c r="S117" s="59" t="s">
        <v>103</v>
      </c>
      <c r="T117" s="60" t="s">
        <v>104</v>
      </c>
    </row>
    <row r="118" spans="2:65" s="1" customFormat="1" ht="22.9" customHeight="1">
      <c r="B118" s="31"/>
      <c r="C118" s="63" t="s">
        <v>105</v>
      </c>
      <c r="J118" s="111">
        <f>BK118</f>
        <v>0</v>
      </c>
      <c r="L118" s="31"/>
      <c r="M118" s="61"/>
      <c r="N118" s="52"/>
      <c r="O118" s="52"/>
      <c r="P118" s="112">
        <f>P119+P175</f>
        <v>0</v>
      </c>
      <c r="Q118" s="52"/>
      <c r="R118" s="112">
        <f>R119+R175</f>
        <v>0.39934292000000005</v>
      </c>
      <c r="S118" s="52"/>
      <c r="T118" s="113">
        <f>T119+T175</f>
        <v>0</v>
      </c>
      <c r="AT118" s="16" t="s">
        <v>72</v>
      </c>
      <c r="AU118" s="16" t="s">
        <v>86</v>
      </c>
      <c r="BK118" s="114">
        <f>BK119+BK175</f>
        <v>0</v>
      </c>
    </row>
    <row r="119" spans="2:65" s="11" customFormat="1" ht="25.9" customHeight="1">
      <c r="B119" s="115"/>
      <c r="D119" s="116" t="s">
        <v>72</v>
      </c>
      <c r="E119" s="117" t="s">
        <v>106</v>
      </c>
      <c r="F119" s="117" t="s">
        <v>107</v>
      </c>
      <c r="I119" s="118"/>
      <c r="J119" s="119">
        <f>BK119</f>
        <v>0</v>
      </c>
      <c r="L119" s="115"/>
      <c r="M119" s="120"/>
      <c r="P119" s="121">
        <f>P120+P131</f>
        <v>0</v>
      </c>
      <c r="R119" s="121">
        <f>R120+R131</f>
        <v>0.39934292000000005</v>
      </c>
      <c r="T119" s="122">
        <f>T120+T131</f>
        <v>0</v>
      </c>
      <c r="AR119" s="116" t="s">
        <v>78</v>
      </c>
      <c r="AT119" s="123" t="s">
        <v>72</v>
      </c>
      <c r="AU119" s="123" t="s">
        <v>73</v>
      </c>
      <c r="AY119" s="116" t="s">
        <v>108</v>
      </c>
      <c r="BK119" s="124">
        <f>BK120+BK131</f>
        <v>0</v>
      </c>
    </row>
    <row r="120" spans="2:65" s="11" customFormat="1" ht="22.9" customHeight="1">
      <c r="B120" s="115"/>
      <c r="D120" s="116" t="s">
        <v>72</v>
      </c>
      <c r="E120" s="125" t="s">
        <v>109</v>
      </c>
      <c r="F120" s="125" t="s">
        <v>110</v>
      </c>
      <c r="I120" s="118"/>
      <c r="J120" s="126">
        <f>BK120</f>
        <v>0</v>
      </c>
      <c r="L120" s="115"/>
      <c r="M120" s="120"/>
      <c r="P120" s="121">
        <f>SUM(P121:P130)</f>
        <v>0</v>
      </c>
      <c r="R120" s="121">
        <f>SUM(R121:R130)</f>
        <v>2.4079999999999997E-2</v>
      </c>
      <c r="T120" s="122">
        <f>SUM(T121:T130)</f>
        <v>0</v>
      </c>
      <c r="AR120" s="116" t="s">
        <v>78</v>
      </c>
      <c r="AT120" s="123" t="s">
        <v>72</v>
      </c>
      <c r="AU120" s="123" t="s">
        <v>78</v>
      </c>
      <c r="AY120" s="116" t="s">
        <v>108</v>
      </c>
      <c r="BK120" s="124">
        <f>SUM(BK121:BK130)</f>
        <v>0</v>
      </c>
    </row>
    <row r="121" spans="2:65" s="1" customFormat="1" ht="24.2" customHeight="1">
      <c r="B121" s="127"/>
      <c r="C121" s="128" t="s">
        <v>78</v>
      </c>
      <c r="D121" s="128" t="s">
        <v>111</v>
      </c>
      <c r="E121" s="129" t="s">
        <v>112</v>
      </c>
      <c r="F121" s="130" t="s">
        <v>113</v>
      </c>
      <c r="G121" s="131" t="s">
        <v>114</v>
      </c>
      <c r="H121" s="132">
        <v>10.64</v>
      </c>
      <c r="I121" s="133"/>
      <c r="J121" s="134">
        <f>ROUND(I121*H121,2)</f>
        <v>0</v>
      </c>
      <c r="K121" s="135"/>
      <c r="L121" s="31"/>
      <c r="M121" s="136" t="s">
        <v>1</v>
      </c>
      <c r="N121" s="137" t="s">
        <v>38</v>
      </c>
      <c r="P121" s="138">
        <f>O121*H121</f>
        <v>0</v>
      </c>
      <c r="Q121" s="138">
        <v>4.2000000000000002E-4</v>
      </c>
      <c r="R121" s="138">
        <f>Q121*H121</f>
        <v>4.4688000000000002E-3</v>
      </c>
      <c r="S121" s="138">
        <v>0</v>
      </c>
      <c r="T121" s="139">
        <f>S121*H121</f>
        <v>0</v>
      </c>
      <c r="AR121" s="140" t="s">
        <v>115</v>
      </c>
      <c r="AT121" s="140" t="s">
        <v>111</v>
      </c>
      <c r="AU121" s="140" t="s">
        <v>80</v>
      </c>
      <c r="AY121" s="16" t="s">
        <v>108</v>
      </c>
      <c r="BE121" s="141">
        <f>IF(N121="základní",J121,0)</f>
        <v>0</v>
      </c>
      <c r="BF121" s="141">
        <f>IF(N121="snížená",J121,0)</f>
        <v>0</v>
      </c>
      <c r="BG121" s="141">
        <f>IF(N121="zákl. přenesená",J121,0)</f>
        <v>0</v>
      </c>
      <c r="BH121" s="141">
        <f>IF(N121="sníž. přenesená",J121,0)</f>
        <v>0</v>
      </c>
      <c r="BI121" s="141">
        <f>IF(N121="nulová",J121,0)</f>
        <v>0</v>
      </c>
      <c r="BJ121" s="16" t="s">
        <v>78</v>
      </c>
      <c r="BK121" s="141">
        <f>ROUND(I121*H121,2)</f>
        <v>0</v>
      </c>
      <c r="BL121" s="16" t="s">
        <v>115</v>
      </c>
      <c r="BM121" s="140" t="s">
        <v>116</v>
      </c>
    </row>
    <row r="122" spans="2:65" s="12" customFormat="1" ht="11.25">
      <c r="B122" s="142"/>
      <c r="D122" s="143" t="s">
        <v>117</v>
      </c>
      <c r="E122" s="144" t="s">
        <v>1</v>
      </c>
      <c r="F122" s="145" t="s">
        <v>118</v>
      </c>
      <c r="H122" s="146">
        <v>10.64</v>
      </c>
      <c r="I122" s="147"/>
      <c r="L122" s="142"/>
      <c r="M122" s="148"/>
      <c r="T122" s="149"/>
      <c r="AT122" s="144" t="s">
        <v>117</v>
      </c>
      <c r="AU122" s="144" t="s">
        <v>80</v>
      </c>
      <c r="AV122" s="12" t="s">
        <v>80</v>
      </c>
      <c r="AW122" s="12" t="s">
        <v>30</v>
      </c>
      <c r="AX122" s="12" t="s">
        <v>78</v>
      </c>
      <c r="AY122" s="144" t="s">
        <v>108</v>
      </c>
    </row>
    <row r="123" spans="2:65" s="1" customFormat="1" ht="55.5" customHeight="1">
      <c r="B123" s="127"/>
      <c r="C123" s="128" t="s">
        <v>80</v>
      </c>
      <c r="D123" s="128" t="s">
        <v>111</v>
      </c>
      <c r="E123" s="129" t="s">
        <v>119</v>
      </c>
      <c r="F123" s="130" t="s">
        <v>120</v>
      </c>
      <c r="G123" s="131" t="s">
        <v>114</v>
      </c>
      <c r="H123" s="132">
        <v>8.0399999999999991</v>
      </c>
      <c r="I123" s="133"/>
      <c r="J123" s="134">
        <f>ROUND(I123*H123,2)</f>
        <v>0</v>
      </c>
      <c r="K123" s="135"/>
      <c r="L123" s="31"/>
      <c r="M123" s="136" t="s">
        <v>1</v>
      </c>
      <c r="N123" s="137" t="s">
        <v>38</v>
      </c>
      <c r="P123" s="138">
        <f>O123*H123</f>
        <v>0</v>
      </c>
      <c r="Q123" s="138">
        <v>5.5999999999999995E-4</v>
      </c>
      <c r="R123" s="138">
        <f>Q123*H123</f>
        <v>4.5023999999999993E-3</v>
      </c>
      <c r="S123" s="138">
        <v>0</v>
      </c>
      <c r="T123" s="139">
        <f>S123*H123</f>
        <v>0</v>
      </c>
      <c r="AR123" s="140" t="s">
        <v>115</v>
      </c>
      <c r="AT123" s="140" t="s">
        <v>111</v>
      </c>
      <c r="AU123" s="140" t="s">
        <v>80</v>
      </c>
      <c r="AY123" s="16" t="s">
        <v>108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6" t="s">
        <v>78</v>
      </c>
      <c r="BK123" s="141">
        <f>ROUND(I123*H123,2)</f>
        <v>0</v>
      </c>
      <c r="BL123" s="16" t="s">
        <v>115</v>
      </c>
      <c r="BM123" s="140" t="s">
        <v>121</v>
      </c>
    </row>
    <row r="124" spans="2:65" s="13" customFormat="1" ht="11.25">
      <c r="B124" s="150"/>
      <c r="D124" s="143" t="s">
        <v>117</v>
      </c>
      <c r="E124" s="151" t="s">
        <v>1</v>
      </c>
      <c r="F124" s="152" t="s">
        <v>122</v>
      </c>
      <c r="H124" s="151" t="s">
        <v>1</v>
      </c>
      <c r="I124" s="153"/>
      <c r="L124" s="150"/>
      <c r="M124" s="154"/>
      <c r="T124" s="155"/>
      <c r="AT124" s="151" t="s">
        <v>117</v>
      </c>
      <c r="AU124" s="151" t="s">
        <v>80</v>
      </c>
      <c r="AV124" s="13" t="s">
        <v>78</v>
      </c>
      <c r="AW124" s="13" t="s">
        <v>30</v>
      </c>
      <c r="AX124" s="13" t="s">
        <v>73</v>
      </c>
      <c r="AY124" s="151" t="s">
        <v>108</v>
      </c>
    </row>
    <row r="125" spans="2:65" s="12" customFormat="1" ht="11.25">
      <c r="B125" s="142"/>
      <c r="D125" s="143" t="s">
        <v>117</v>
      </c>
      <c r="E125" s="144" t="s">
        <v>1</v>
      </c>
      <c r="F125" s="145" t="s">
        <v>123</v>
      </c>
      <c r="H125" s="146">
        <v>5</v>
      </c>
      <c r="I125" s="147"/>
      <c r="L125" s="142"/>
      <c r="M125" s="148"/>
      <c r="T125" s="149"/>
      <c r="AT125" s="144" t="s">
        <v>117</v>
      </c>
      <c r="AU125" s="144" t="s">
        <v>80</v>
      </c>
      <c r="AV125" s="12" t="s">
        <v>80</v>
      </c>
      <c r="AW125" s="12" t="s">
        <v>30</v>
      </c>
      <c r="AX125" s="12" t="s">
        <v>73</v>
      </c>
      <c r="AY125" s="144" t="s">
        <v>108</v>
      </c>
    </row>
    <row r="126" spans="2:65" s="13" customFormat="1" ht="11.25">
      <c r="B126" s="150"/>
      <c r="D126" s="143" t="s">
        <v>117</v>
      </c>
      <c r="E126" s="151" t="s">
        <v>1</v>
      </c>
      <c r="F126" s="152" t="s">
        <v>124</v>
      </c>
      <c r="H126" s="151" t="s">
        <v>1</v>
      </c>
      <c r="I126" s="153"/>
      <c r="L126" s="150"/>
      <c r="M126" s="154"/>
      <c r="T126" s="155"/>
      <c r="AT126" s="151" t="s">
        <v>117</v>
      </c>
      <c r="AU126" s="151" t="s">
        <v>80</v>
      </c>
      <c r="AV126" s="13" t="s">
        <v>78</v>
      </c>
      <c r="AW126" s="13" t="s">
        <v>30</v>
      </c>
      <c r="AX126" s="13" t="s">
        <v>73</v>
      </c>
      <c r="AY126" s="151" t="s">
        <v>108</v>
      </c>
    </row>
    <row r="127" spans="2:65" s="12" customFormat="1" ht="11.25">
      <c r="B127" s="142"/>
      <c r="D127" s="143" t="s">
        <v>117</v>
      </c>
      <c r="E127" s="144" t="s">
        <v>1</v>
      </c>
      <c r="F127" s="145" t="s">
        <v>125</v>
      </c>
      <c r="H127" s="146">
        <v>3.04</v>
      </c>
      <c r="I127" s="147"/>
      <c r="L127" s="142"/>
      <c r="M127" s="148"/>
      <c r="T127" s="149"/>
      <c r="AT127" s="144" t="s">
        <v>117</v>
      </c>
      <c r="AU127" s="144" t="s">
        <v>80</v>
      </c>
      <c r="AV127" s="12" t="s">
        <v>80</v>
      </c>
      <c r="AW127" s="12" t="s">
        <v>30</v>
      </c>
      <c r="AX127" s="12" t="s">
        <v>73</v>
      </c>
      <c r="AY127" s="144" t="s">
        <v>108</v>
      </c>
    </row>
    <row r="128" spans="2:65" s="14" customFormat="1" ht="11.25">
      <c r="B128" s="156"/>
      <c r="D128" s="143" t="s">
        <v>117</v>
      </c>
      <c r="E128" s="157" t="s">
        <v>1</v>
      </c>
      <c r="F128" s="158" t="s">
        <v>126</v>
      </c>
      <c r="H128" s="159">
        <v>8.0399999999999991</v>
      </c>
      <c r="I128" s="160"/>
      <c r="L128" s="156"/>
      <c r="M128" s="161"/>
      <c r="T128" s="162"/>
      <c r="AT128" s="157" t="s">
        <v>117</v>
      </c>
      <c r="AU128" s="157" t="s">
        <v>80</v>
      </c>
      <c r="AV128" s="14" t="s">
        <v>115</v>
      </c>
      <c r="AW128" s="14" t="s">
        <v>30</v>
      </c>
      <c r="AX128" s="14" t="s">
        <v>78</v>
      </c>
      <c r="AY128" s="157" t="s">
        <v>108</v>
      </c>
    </row>
    <row r="129" spans="2:65" s="1" customFormat="1" ht="24.2" customHeight="1">
      <c r="B129" s="127"/>
      <c r="C129" s="128" t="s">
        <v>127</v>
      </c>
      <c r="D129" s="128" t="s">
        <v>111</v>
      </c>
      <c r="E129" s="129" t="s">
        <v>128</v>
      </c>
      <c r="F129" s="130" t="s">
        <v>129</v>
      </c>
      <c r="G129" s="131" t="s">
        <v>114</v>
      </c>
      <c r="H129" s="132">
        <v>10.64</v>
      </c>
      <c r="I129" s="133"/>
      <c r="J129" s="134">
        <f>ROUND(I129*H129,2)</f>
        <v>0</v>
      </c>
      <c r="K129" s="135"/>
      <c r="L129" s="31"/>
      <c r="M129" s="136" t="s">
        <v>1</v>
      </c>
      <c r="N129" s="137" t="s">
        <v>38</v>
      </c>
      <c r="P129" s="138">
        <f>O129*H129</f>
        <v>0</v>
      </c>
      <c r="Q129" s="138">
        <v>1.42E-3</v>
      </c>
      <c r="R129" s="138">
        <f>Q129*H129</f>
        <v>1.51088E-2</v>
      </c>
      <c r="S129" s="138">
        <v>0</v>
      </c>
      <c r="T129" s="139">
        <f>S129*H129</f>
        <v>0</v>
      </c>
      <c r="AR129" s="140" t="s">
        <v>115</v>
      </c>
      <c r="AT129" s="140" t="s">
        <v>111</v>
      </c>
      <c r="AU129" s="140" t="s">
        <v>80</v>
      </c>
      <c r="AY129" s="16" t="s">
        <v>108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78</v>
      </c>
      <c r="BK129" s="141">
        <f>ROUND(I129*H129,2)</f>
        <v>0</v>
      </c>
      <c r="BL129" s="16" t="s">
        <v>115</v>
      </c>
      <c r="BM129" s="140" t="s">
        <v>130</v>
      </c>
    </row>
    <row r="130" spans="2:65" s="12" customFormat="1" ht="11.25">
      <c r="B130" s="142"/>
      <c r="D130" s="143" t="s">
        <v>117</v>
      </c>
      <c r="E130" s="144" t="s">
        <v>1</v>
      </c>
      <c r="F130" s="145" t="s">
        <v>131</v>
      </c>
      <c r="H130" s="146">
        <v>10.64</v>
      </c>
      <c r="I130" s="147"/>
      <c r="L130" s="142"/>
      <c r="M130" s="148"/>
      <c r="T130" s="149"/>
      <c r="AT130" s="144" t="s">
        <v>117</v>
      </c>
      <c r="AU130" s="144" t="s">
        <v>80</v>
      </c>
      <c r="AV130" s="12" t="s">
        <v>80</v>
      </c>
      <c r="AW130" s="12" t="s">
        <v>30</v>
      </c>
      <c r="AX130" s="12" t="s">
        <v>78</v>
      </c>
      <c r="AY130" s="144" t="s">
        <v>108</v>
      </c>
    </row>
    <row r="131" spans="2:65" s="11" customFormat="1" ht="22.9" customHeight="1">
      <c r="B131" s="115"/>
      <c r="D131" s="116" t="s">
        <v>72</v>
      </c>
      <c r="E131" s="125" t="s">
        <v>132</v>
      </c>
      <c r="F131" s="125" t="s">
        <v>133</v>
      </c>
      <c r="I131" s="118"/>
      <c r="J131" s="126">
        <f>BK131</f>
        <v>0</v>
      </c>
      <c r="L131" s="115"/>
      <c r="M131" s="120"/>
      <c r="P131" s="121">
        <f>SUM(P132:P174)</f>
        <v>0</v>
      </c>
      <c r="R131" s="121">
        <f>SUM(R132:R174)</f>
        <v>0.37526292000000006</v>
      </c>
      <c r="T131" s="122">
        <f>SUM(T132:T174)</f>
        <v>0</v>
      </c>
      <c r="AR131" s="116" t="s">
        <v>78</v>
      </c>
      <c r="AT131" s="123" t="s">
        <v>72</v>
      </c>
      <c r="AU131" s="123" t="s">
        <v>78</v>
      </c>
      <c r="AY131" s="116" t="s">
        <v>108</v>
      </c>
      <c r="BK131" s="124">
        <f>SUM(BK132:BK174)</f>
        <v>0</v>
      </c>
    </row>
    <row r="132" spans="2:65" s="1" customFormat="1" ht="33" customHeight="1">
      <c r="B132" s="127"/>
      <c r="C132" s="128" t="s">
        <v>115</v>
      </c>
      <c r="D132" s="128" t="s">
        <v>111</v>
      </c>
      <c r="E132" s="129" t="s">
        <v>134</v>
      </c>
      <c r="F132" s="130" t="s">
        <v>135</v>
      </c>
      <c r="G132" s="131" t="s">
        <v>114</v>
      </c>
      <c r="H132" s="132">
        <v>34.619999999999997</v>
      </c>
      <c r="I132" s="133"/>
      <c r="J132" s="134">
        <f>ROUND(I132*H132,2)</f>
        <v>0</v>
      </c>
      <c r="K132" s="135"/>
      <c r="L132" s="31"/>
      <c r="M132" s="136" t="s">
        <v>1</v>
      </c>
      <c r="N132" s="137" t="s">
        <v>38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115</v>
      </c>
      <c r="AT132" s="140" t="s">
        <v>111</v>
      </c>
      <c r="AU132" s="140" t="s">
        <v>80</v>
      </c>
      <c r="AY132" s="16" t="s">
        <v>108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78</v>
      </c>
      <c r="BK132" s="141">
        <f>ROUND(I132*H132,2)</f>
        <v>0</v>
      </c>
      <c r="BL132" s="16" t="s">
        <v>115</v>
      </c>
      <c r="BM132" s="140" t="s">
        <v>136</v>
      </c>
    </row>
    <row r="133" spans="2:65" s="13" customFormat="1" ht="11.25">
      <c r="B133" s="150"/>
      <c r="D133" s="143" t="s">
        <v>117</v>
      </c>
      <c r="E133" s="151" t="s">
        <v>1</v>
      </c>
      <c r="F133" s="152" t="s">
        <v>137</v>
      </c>
      <c r="H133" s="151" t="s">
        <v>1</v>
      </c>
      <c r="I133" s="153"/>
      <c r="L133" s="150"/>
      <c r="M133" s="154"/>
      <c r="T133" s="155"/>
      <c r="AT133" s="151" t="s">
        <v>117</v>
      </c>
      <c r="AU133" s="151" t="s">
        <v>80</v>
      </c>
      <c r="AV133" s="13" t="s">
        <v>78</v>
      </c>
      <c r="AW133" s="13" t="s">
        <v>30</v>
      </c>
      <c r="AX133" s="13" t="s">
        <v>73</v>
      </c>
      <c r="AY133" s="151" t="s">
        <v>108</v>
      </c>
    </row>
    <row r="134" spans="2:65" s="12" customFormat="1" ht="11.25">
      <c r="B134" s="142"/>
      <c r="D134" s="143" t="s">
        <v>117</v>
      </c>
      <c r="E134" s="144" t="s">
        <v>1</v>
      </c>
      <c r="F134" s="145" t="s">
        <v>138</v>
      </c>
      <c r="H134" s="146">
        <v>12.92</v>
      </c>
      <c r="I134" s="147"/>
      <c r="L134" s="142"/>
      <c r="M134" s="148"/>
      <c r="T134" s="149"/>
      <c r="AT134" s="144" t="s">
        <v>117</v>
      </c>
      <c r="AU134" s="144" t="s">
        <v>80</v>
      </c>
      <c r="AV134" s="12" t="s">
        <v>80</v>
      </c>
      <c r="AW134" s="12" t="s">
        <v>30</v>
      </c>
      <c r="AX134" s="12" t="s">
        <v>73</v>
      </c>
      <c r="AY134" s="144" t="s">
        <v>108</v>
      </c>
    </row>
    <row r="135" spans="2:65" s="13" customFormat="1" ht="11.25">
      <c r="B135" s="150"/>
      <c r="D135" s="143" t="s">
        <v>117</v>
      </c>
      <c r="E135" s="151" t="s">
        <v>1</v>
      </c>
      <c r="F135" s="152" t="s">
        <v>139</v>
      </c>
      <c r="H135" s="151" t="s">
        <v>1</v>
      </c>
      <c r="I135" s="153"/>
      <c r="L135" s="150"/>
      <c r="M135" s="154"/>
      <c r="T135" s="155"/>
      <c r="AT135" s="151" t="s">
        <v>117</v>
      </c>
      <c r="AU135" s="151" t="s">
        <v>80</v>
      </c>
      <c r="AV135" s="13" t="s">
        <v>78</v>
      </c>
      <c r="AW135" s="13" t="s">
        <v>30</v>
      </c>
      <c r="AX135" s="13" t="s">
        <v>73</v>
      </c>
      <c r="AY135" s="151" t="s">
        <v>108</v>
      </c>
    </row>
    <row r="136" spans="2:65" s="12" customFormat="1" ht="11.25">
      <c r="B136" s="142"/>
      <c r="D136" s="143" t="s">
        <v>117</v>
      </c>
      <c r="E136" s="144" t="s">
        <v>1</v>
      </c>
      <c r="F136" s="145" t="s">
        <v>140</v>
      </c>
      <c r="H136" s="146">
        <v>2.66</v>
      </c>
      <c r="I136" s="147"/>
      <c r="L136" s="142"/>
      <c r="M136" s="148"/>
      <c r="T136" s="149"/>
      <c r="AT136" s="144" t="s">
        <v>117</v>
      </c>
      <c r="AU136" s="144" t="s">
        <v>80</v>
      </c>
      <c r="AV136" s="12" t="s">
        <v>80</v>
      </c>
      <c r="AW136" s="12" t="s">
        <v>30</v>
      </c>
      <c r="AX136" s="12" t="s">
        <v>73</v>
      </c>
      <c r="AY136" s="144" t="s">
        <v>108</v>
      </c>
    </row>
    <row r="137" spans="2:65" s="13" customFormat="1" ht="11.25">
      <c r="B137" s="150"/>
      <c r="D137" s="143" t="s">
        <v>117</v>
      </c>
      <c r="E137" s="151" t="s">
        <v>1</v>
      </c>
      <c r="F137" s="152" t="s">
        <v>141</v>
      </c>
      <c r="H137" s="151" t="s">
        <v>1</v>
      </c>
      <c r="I137" s="153"/>
      <c r="L137" s="150"/>
      <c r="M137" s="154"/>
      <c r="T137" s="155"/>
      <c r="AT137" s="151" t="s">
        <v>117</v>
      </c>
      <c r="AU137" s="151" t="s">
        <v>80</v>
      </c>
      <c r="AV137" s="13" t="s">
        <v>78</v>
      </c>
      <c r="AW137" s="13" t="s">
        <v>30</v>
      </c>
      <c r="AX137" s="13" t="s">
        <v>73</v>
      </c>
      <c r="AY137" s="151" t="s">
        <v>108</v>
      </c>
    </row>
    <row r="138" spans="2:65" s="12" customFormat="1" ht="11.25">
      <c r="B138" s="142"/>
      <c r="D138" s="143" t="s">
        <v>117</v>
      </c>
      <c r="E138" s="144" t="s">
        <v>1</v>
      </c>
      <c r="F138" s="145" t="s">
        <v>142</v>
      </c>
      <c r="H138" s="146">
        <v>10.64</v>
      </c>
      <c r="I138" s="147"/>
      <c r="L138" s="142"/>
      <c r="M138" s="148"/>
      <c r="T138" s="149"/>
      <c r="AT138" s="144" t="s">
        <v>117</v>
      </c>
      <c r="AU138" s="144" t="s">
        <v>80</v>
      </c>
      <c r="AV138" s="12" t="s">
        <v>80</v>
      </c>
      <c r="AW138" s="12" t="s">
        <v>30</v>
      </c>
      <c r="AX138" s="12" t="s">
        <v>73</v>
      </c>
      <c r="AY138" s="144" t="s">
        <v>108</v>
      </c>
    </row>
    <row r="139" spans="2:65" s="13" customFormat="1" ht="11.25">
      <c r="B139" s="150"/>
      <c r="D139" s="143" t="s">
        <v>117</v>
      </c>
      <c r="E139" s="151" t="s">
        <v>1</v>
      </c>
      <c r="F139" s="152" t="s">
        <v>143</v>
      </c>
      <c r="H139" s="151" t="s">
        <v>1</v>
      </c>
      <c r="I139" s="153"/>
      <c r="L139" s="150"/>
      <c r="M139" s="154"/>
      <c r="T139" s="155"/>
      <c r="AT139" s="151" t="s">
        <v>117</v>
      </c>
      <c r="AU139" s="151" t="s">
        <v>80</v>
      </c>
      <c r="AV139" s="13" t="s">
        <v>78</v>
      </c>
      <c r="AW139" s="13" t="s">
        <v>30</v>
      </c>
      <c r="AX139" s="13" t="s">
        <v>73</v>
      </c>
      <c r="AY139" s="151" t="s">
        <v>108</v>
      </c>
    </row>
    <row r="140" spans="2:65" s="12" customFormat="1" ht="11.25">
      <c r="B140" s="142"/>
      <c r="D140" s="143" t="s">
        <v>117</v>
      </c>
      <c r="E140" s="144" t="s">
        <v>1</v>
      </c>
      <c r="F140" s="145" t="s">
        <v>144</v>
      </c>
      <c r="H140" s="146">
        <v>8.4</v>
      </c>
      <c r="I140" s="147"/>
      <c r="L140" s="142"/>
      <c r="M140" s="148"/>
      <c r="T140" s="149"/>
      <c r="AT140" s="144" t="s">
        <v>117</v>
      </c>
      <c r="AU140" s="144" t="s">
        <v>80</v>
      </c>
      <c r="AV140" s="12" t="s">
        <v>80</v>
      </c>
      <c r="AW140" s="12" t="s">
        <v>30</v>
      </c>
      <c r="AX140" s="12" t="s">
        <v>73</v>
      </c>
      <c r="AY140" s="144" t="s">
        <v>108</v>
      </c>
    </row>
    <row r="141" spans="2:65" s="14" customFormat="1" ht="11.25">
      <c r="B141" s="156"/>
      <c r="D141" s="143" t="s">
        <v>117</v>
      </c>
      <c r="E141" s="157" t="s">
        <v>1</v>
      </c>
      <c r="F141" s="158" t="s">
        <v>126</v>
      </c>
      <c r="H141" s="159">
        <v>34.619999999999997</v>
      </c>
      <c r="I141" s="160"/>
      <c r="L141" s="156"/>
      <c r="M141" s="161"/>
      <c r="T141" s="162"/>
      <c r="AT141" s="157" t="s">
        <v>117</v>
      </c>
      <c r="AU141" s="157" t="s">
        <v>80</v>
      </c>
      <c r="AV141" s="14" t="s">
        <v>115</v>
      </c>
      <c r="AW141" s="14" t="s">
        <v>30</v>
      </c>
      <c r="AX141" s="14" t="s">
        <v>78</v>
      </c>
      <c r="AY141" s="157" t="s">
        <v>108</v>
      </c>
    </row>
    <row r="142" spans="2:65" s="1" customFormat="1" ht="24.2" customHeight="1">
      <c r="B142" s="127"/>
      <c r="C142" s="128" t="s">
        <v>123</v>
      </c>
      <c r="D142" s="128" t="s">
        <v>111</v>
      </c>
      <c r="E142" s="129" t="s">
        <v>145</v>
      </c>
      <c r="F142" s="130" t="s">
        <v>146</v>
      </c>
      <c r="G142" s="131" t="s">
        <v>114</v>
      </c>
      <c r="H142" s="132">
        <v>26.22</v>
      </c>
      <c r="I142" s="133"/>
      <c r="J142" s="134">
        <f>ROUND(I142*H142,2)</f>
        <v>0</v>
      </c>
      <c r="K142" s="135"/>
      <c r="L142" s="31"/>
      <c r="M142" s="136" t="s">
        <v>1</v>
      </c>
      <c r="N142" s="137" t="s">
        <v>38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115</v>
      </c>
      <c r="AT142" s="140" t="s">
        <v>111</v>
      </c>
      <c r="AU142" s="140" t="s">
        <v>80</v>
      </c>
      <c r="AY142" s="16" t="s">
        <v>108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78</v>
      </c>
      <c r="BK142" s="141">
        <f>ROUND(I142*H142,2)</f>
        <v>0</v>
      </c>
      <c r="BL142" s="16" t="s">
        <v>115</v>
      </c>
      <c r="BM142" s="140" t="s">
        <v>147</v>
      </c>
    </row>
    <row r="143" spans="2:65" s="1" customFormat="1" ht="24.2" customHeight="1">
      <c r="B143" s="127"/>
      <c r="C143" s="128" t="s">
        <v>109</v>
      </c>
      <c r="D143" s="128" t="s">
        <v>111</v>
      </c>
      <c r="E143" s="129" t="s">
        <v>148</v>
      </c>
      <c r="F143" s="130" t="s">
        <v>149</v>
      </c>
      <c r="G143" s="131" t="s">
        <v>114</v>
      </c>
      <c r="H143" s="132">
        <v>5.2439999999999998</v>
      </c>
      <c r="I143" s="133"/>
      <c r="J143" s="134">
        <f>ROUND(I143*H143,2)</f>
        <v>0</v>
      </c>
      <c r="K143" s="135"/>
      <c r="L143" s="31"/>
      <c r="M143" s="136" t="s">
        <v>1</v>
      </c>
      <c r="N143" s="137" t="s">
        <v>38</v>
      </c>
      <c r="P143" s="138">
        <f>O143*H143</f>
        <v>0</v>
      </c>
      <c r="Q143" s="138">
        <v>0</v>
      </c>
      <c r="R143" s="138">
        <f>Q143*H143</f>
        <v>0</v>
      </c>
      <c r="S143" s="138">
        <v>0</v>
      </c>
      <c r="T143" s="139">
        <f>S143*H143</f>
        <v>0</v>
      </c>
      <c r="AR143" s="140" t="s">
        <v>115</v>
      </c>
      <c r="AT143" s="140" t="s">
        <v>111</v>
      </c>
      <c r="AU143" s="140" t="s">
        <v>80</v>
      </c>
      <c r="AY143" s="16" t="s">
        <v>108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78</v>
      </c>
      <c r="BK143" s="141">
        <f>ROUND(I143*H143,2)</f>
        <v>0</v>
      </c>
      <c r="BL143" s="16" t="s">
        <v>115</v>
      </c>
      <c r="BM143" s="140" t="s">
        <v>150</v>
      </c>
    </row>
    <row r="144" spans="2:65" s="13" customFormat="1" ht="11.25">
      <c r="B144" s="150"/>
      <c r="D144" s="143" t="s">
        <v>117</v>
      </c>
      <c r="E144" s="151" t="s">
        <v>1</v>
      </c>
      <c r="F144" s="152" t="s">
        <v>151</v>
      </c>
      <c r="H144" s="151" t="s">
        <v>1</v>
      </c>
      <c r="I144" s="153"/>
      <c r="L144" s="150"/>
      <c r="M144" s="154"/>
      <c r="T144" s="155"/>
      <c r="AT144" s="151" t="s">
        <v>117</v>
      </c>
      <c r="AU144" s="151" t="s">
        <v>80</v>
      </c>
      <c r="AV144" s="13" t="s">
        <v>78</v>
      </c>
      <c r="AW144" s="13" t="s">
        <v>30</v>
      </c>
      <c r="AX144" s="13" t="s">
        <v>73</v>
      </c>
      <c r="AY144" s="151" t="s">
        <v>108</v>
      </c>
    </row>
    <row r="145" spans="2:65" s="13" customFormat="1" ht="11.25">
      <c r="B145" s="150"/>
      <c r="D145" s="143" t="s">
        <v>117</v>
      </c>
      <c r="E145" s="151" t="s">
        <v>1</v>
      </c>
      <c r="F145" s="152" t="s">
        <v>152</v>
      </c>
      <c r="H145" s="151" t="s">
        <v>1</v>
      </c>
      <c r="I145" s="153"/>
      <c r="L145" s="150"/>
      <c r="M145" s="154"/>
      <c r="T145" s="155"/>
      <c r="AT145" s="151" t="s">
        <v>117</v>
      </c>
      <c r="AU145" s="151" t="s">
        <v>80</v>
      </c>
      <c r="AV145" s="13" t="s">
        <v>78</v>
      </c>
      <c r="AW145" s="13" t="s">
        <v>30</v>
      </c>
      <c r="AX145" s="13" t="s">
        <v>73</v>
      </c>
      <c r="AY145" s="151" t="s">
        <v>108</v>
      </c>
    </row>
    <row r="146" spans="2:65" s="12" customFormat="1" ht="11.25">
      <c r="B146" s="142"/>
      <c r="D146" s="143" t="s">
        <v>117</v>
      </c>
      <c r="E146" s="144" t="s">
        <v>1</v>
      </c>
      <c r="F146" s="145" t="s">
        <v>153</v>
      </c>
      <c r="H146" s="146">
        <v>5.2439999999999998</v>
      </c>
      <c r="I146" s="147"/>
      <c r="L146" s="142"/>
      <c r="M146" s="148"/>
      <c r="T146" s="149"/>
      <c r="AT146" s="144" t="s">
        <v>117</v>
      </c>
      <c r="AU146" s="144" t="s">
        <v>80</v>
      </c>
      <c r="AV146" s="12" t="s">
        <v>80</v>
      </c>
      <c r="AW146" s="12" t="s">
        <v>30</v>
      </c>
      <c r="AX146" s="12" t="s">
        <v>78</v>
      </c>
      <c r="AY146" s="144" t="s">
        <v>108</v>
      </c>
    </row>
    <row r="147" spans="2:65" s="1" customFormat="1" ht="24.2" customHeight="1">
      <c r="B147" s="127"/>
      <c r="C147" s="128" t="s">
        <v>154</v>
      </c>
      <c r="D147" s="128" t="s">
        <v>111</v>
      </c>
      <c r="E147" s="129" t="s">
        <v>155</v>
      </c>
      <c r="F147" s="130" t="s">
        <v>156</v>
      </c>
      <c r="G147" s="131" t="s">
        <v>114</v>
      </c>
      <c r="H147" s="132">
        <v>2.66</v>
      </c>
      <c r="I147" s="133"/>
      <c r="J147" s="134">
        <f>ROUND(I147*H147,2)</f>
        <v>0</v>
      </c>
      <c r="K147" s="135"/>
      <c r="L147" s="31"/>
      <c r="M147" s="136" t="s">
        <v>1</v>
      </c>
      <c r="N147" s="137" t="s">
        <v>38</v>
      </c>
      <c r="P147" s="138">
        <f>O147*H147</f>
        <v>0</v>
      </c>
      <c r="Q147" s="138">
        <v>2.0140000000000002E-2</v>
      </c>
      <c r="R147" s="138">
        <f>Q147*H147</f>
        <v>5.3572400000000006E-2</v>
      </c>
      <c r="S147" s="138">
        <v>0</v>
      </c>
      <c r="T147" s="139">
        <f>S147*H147</f>
        <v>0</v>
      </c>
      <c r="AR147" s="140" t="s">
        <v>115</v>
      </c>
      <c r="AT147" s="140" t="s">
        <v>111</v>
      </c>
      <c r="AU147" s="140" t="s">
        <v>80</v>
      </c>
      <c r="AY147" s="16" t="s">
        <v>108</v>
      </c>
      <c r="BE147" s="141">
        <f>IF(N147="základní",J147,0)</f>
        <v>0</v>
      </c>
      <c r="BF147" s="141">
        <f>IF(N147="snížená",J147,0)</f>
        <v>0</v>
      </c>
      <c r="BG147" s="141">
        <f>IF(N147="zákl. přenesená",J147,0)</f>
        <v>0</v>
      </c>
      <c r="BH147" s="141">
        <f>IF(N147="sníž. přenesená",J147,0)</f>
        <v>0</v>
      </c>
      <c r="BI147" s="141">
        <f>IF(N147="nulová",J147,0)</f>
        <v>0</v>
      </c>
      <c r="BJ147" s="16" t="s">
        <v>78</v>
      </c>
      <c r="BK147" s="141">
        <f>ROUND(I147*H147,2)</f>
        <v>0</v>
      </c>
      <c r="BL147" s="16" t="s">
        <v>115</v>
      </c>
      <c r="BM147" s="140" t="s">
        <v>157</v>
      </c>
    </row>
    <row r="148" spans="2:65" s="13" customFormat="1" ht="11.25">
      <c r="B148" s="150"/>
      <c r="D148" s="143" t="s">
        <v>117</v>
      </c>
      <c r="E148" s="151" t="s">
        <v>1</v>
      </c>
      <c r="F148" s="152" t="s">
        <v>158</v>
      </c>
      <c r="H148" s="151" t="s">
        <v>1</v>
      </c>
      <c r="I148" s="153"/>
      <c r="L148" s="150"/>
      <c r="M148" s="154"/>
      <c r="T148" s="155"/>
      <c r="AT148" s="151" t="s">
        <v>117</v>
      </c>
      <c r="AU148" s="151" t="s">
        <v>80</v>
      </c>
      <c r="AV148" s="13" t="s">
        <v>78</v>
      </c>
      <c r="AW148" s="13" t="s">
        <v>30</v>
      </c>
      <c r="AX148" s="13" t="s">
        <v>73</v>
      </c>
      <c r="AY148" s="151" t="s">
        <v>108</v>
      </c>
    </row>
    <row r="149" spans="2:65" s="12" customFormat="1" ht="11.25">
      <c r="B149" s="142"/>
      <c r="D149" s="143" t="s">
        <v>117</v>
      </c>
      <c r="E149" s="144" t="s">
        <v>1</v>
      </c>
      <c r="F149" s="145" t="s">
        <v>140</v>
      </c>
      <c r="H149" s="146">
        <v>2.66</v>
      </c>
      <c r="I149" s="147"/>
      <c r="L149" s="142"/>
      <c r="M149" s="148"/>
      <c r="T149" s="149"/>
      <c r="AT149" s="144" t="s">
        <v>117</v>
      </c>
      <c r="AU149" s="144" t="s">
        <v>80</v>
      </c>
      <c r="AV149" s="12" t="s">
        <v>80</v>
      </c>
      <c r="AW149" s="12" t="s">
        <v>30</v>
      </c>
      <c r="AX149" s="12" t="s">
        <v>78</v>
      </c>
      <c r="AY149" s="144" t="s">
        <v>108</v>
      </c>
    </row>
    <row r="150" spans="2:65" s="1" customFormat="1" ht="33" customHeight="1">
      <c r="B150" s="127"/>
      <c r="C150" s="128" t="s">
        <v>159</v>
      </c>
      <c r="D150" s="128" t="s">
        <v>111</v>
      </c>
      <c r="E150" s="129" t="s">
        <v>160</v>
      </c>
      <c r="F150" s="130" t="s">
        <v>161</v>
      </c>
      <c r="G150" s="131" t="s">
        <v>114</v>
      </c>
      <c r="H150" s="132">
        <v>1.0640000000000001</v>
      </c>
      <c r="I150" s="133"/>
      <c r="J150" s="134">
        <f>ROUND(I150*H150,2)</f>
        <v>0</v>
      </c>
      <c r="K150" s="135"/>
      <c r="L150" s="31"/>
      <c r="M150" s="136" t="s">
        <v>1</v>
      </c>
      <c r="N150" s="137" t="s">
        <v>38</v>
      </c>
      <c r="P150" s="138">
        <f>O150*H150</f>
        <v>0</v>
      </c>
      <c r="Q150" s="138">
        <v>2.1100000000000001E-2</v>
      </c>
      <c r="R150" s="138">
        <f>Q150*H150</f>
        <v>2.2450400000000002E-2</v>
      </c>
      <c r="S150" s="138">
        <v>0</v>
      </c>
      <c r="T150" s="139">
        <f>S150*H150</f>
        <v>0</v>
      </c>
      <c r="AR150" s="140" t="s">
        <v>115</v>
      </c>
      <c r="AT150" s="140" t="s">
        <v>111</v>
      </c>
      <c r="AU150" s="140" t="s">
        <v>80</v>
      </c>
      <c r="AY150" s="16" t="s">
        <v>108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78</v>
      </c>
      <c r="BK150" s="141">
        <f>ROUND(I150*H150,2)</f>
        <v>0</v>
      </c>
      <c r="BL150" s="16" t="s">
        <v>115</v>
      </c>
      <c r="BM150" s="140" t="s">
        <v>162</v>
      </c>
    </row>
    <row r="151" spans="2:65" s="13" customFormat="1" ht="22.5">
      <c r="B151" s="150"/>
      <c r="D151" s="143" t="s">
        <v>117</v>
      </c>
      <c r="E151" s="151" t="s">
        <v>1</v>
      </c>
      <c r="F151" s="152" t="s">
        <v>163</v>
      </c>
      <c r="H151" s="151" t="s">
        <v>1</v>
      </c>
      <c r="I151" s="153"/>
      <c r="L151" s="150"/>
      <c r="M151" s="154"/>
      <c r="T151" s="155"/>
      <c r="AT151" s="151" t="s">
        <v>117</v>
      </c>
      <c r="AU151" s="151" t="s">
        <v>80</v>
      </c>
      <c r="AV151" s="13" t="s">
        <v>78</v>
      </c>
      <c r="AW151" s="13" t="s">
        <v>30</v>
      </c>
      <c r="AX151" s="13" t="s">
        <v>73</v>
      </c>
      <c r="AY151" s="151" t="s">
        <v>108</v>
      </c>
    </row>
    <row r="152" spans="2:65" s="12" customFormat="1" ht="11.25">
      <c r="B152" s="142"/>
      <c r="D152" s="143" t="s">
        <v>117</v>
      </c>
      <c r="E152" s="144" t="s">
        <v>1</v>
      </c>
      <c r="F152" s="145" t="s">
        <v>164</v>
      </c>
      <c r="H152" s="146">
        <v>1.0640000000000001</v>
      </c>
      <c r="I152" s="147"/>
      <c r="L152" s="142"/>
      <c r="M152" s="148"/>
      <c r="T152" s="149"/>
      <c r="AT152" s="144" t="s">
        <v>117</v>
      </c>
      <c r="AU152" s="144" t="s">
        <v>80</v>
      </c>
      <c r="AV152" s="12" t="s">
        <v>80</v>
      </c>
      <c r="AW152" s="12" t="s">
        <v>30</v>
      </c>
      <c r="AX152" s="12" t="s">
        <v>78</v>
      </c>
      <c r="AY152" s="144" t="s">
        <v>108</v>
      </c>
    </row>
    <row r="153" spans="2:65" s="1" customFormat="1" ht="33" customHeight="1">
      <c r="B153" s="127"/>
      <c r="C153" s="128" t="s">
        <v>132</v>
      </c>
      <c r="D153" s="128" t="s">
        <v>111</v>
      </c>
      <c r="E153" s="129" t="s">
        <v>165</v>
      </c>
      <c r="F153" s="130" t="s">
        <v>166</v>
      </c>
      <c r="G153" s="131" t="s">
        <v>114</v>
      </c>
      <c r="H153" s="132">
        <v>14.858000000000001</v>
      </c>
      <c r="I153" s="133"/>
      <c r="J153" s="134">
        <f>ROUND(I153*H153,2)</f>
        <v>0</v>
      </c>
      <c r="K153" s="135"/>
      <c r="L153" s="31"/>
      <c r="M153" s="136" t="s">
        <v>1</v>
      </c>
      <c r="N153" s="137" t="s">
        <v>38</v>
      </c>
      <c r="P153" s="138">
        <f>O153*H153</f>
        <v>0</v>
      </c>
      <c r="Q153" s="138">
        <v>2.0140000000000002E-2</v>
      </c>
      <c r="R153" s="138">
        <f>Q153*H153</f>
        <v>0.29924012000000005</v>
      </c>
      <c r="S153" s="138">
        <v>0</v>
      </c>
      <c r="T153" s="139">
        <f>S153*H153</f>
        <v>0</v>
      </c>
      <c r="AR153" s="140" t="s">
        <v>115</v>
      </c>
      <c r="AT153" s="140" t="s">
        <v>111</v>
      </c>
      <c r="AU153" s="140" t="s">
        <v>80</v>
      </c>
      <c r="AY153" s="16" t="s">
        <v>108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78</v>
      </c>
      <c r="BK153" s="141">
        <f>ROUND(I153*H153,2)</f>
        <v>0</v>
      </c>
      <c r="BL153" s="16" t="s">
        <v>115</v>
      </c>
      <c r="BM153" s="140" t="s">
        <v>167</v>
      </c>
    </row>
    <row r="154" spans="2:65" s="13" customFormat="1" ht="22.5">
      <c r="B154" s="150"/>
      <c r="D154" s="143" t="s">
        <v>117</v>
      </c>
      <c r="E154" s="151" t="s">
        <v>1</v>
      </c>
      <c r="F154" s="152" t="s">
        <v>168</v>
      </c>
      <c r="H154" s="151" t="s">
        <v>1</v>
      </c>
      <c r="I154" s="153"/>
      <c r="L154" s="150"/>
      <c r="M154" s="154"/>
      <c r="T154" s="155"/>
      <c r="AT154" s="151" t="s">
        <v>117</v>
      </c>
      <c r="AU154" s="151" t="s">
        <v>80</v>
      </c>
      <c r="AV154" s="13" t="s">
        <v>78</v>
      </c>
      <c r="AW154" s="13" t="s">
        <v>30</v>
      </c>
      <c r="AX154" s="13" t="s">
        <v>73</v>
      </c>
      <c r="AY154" s="151" t="s">
        <v>108</v>
      </c>
    </row>
    <row r="155" spans="2:65" s="12" customFormat="1" ht="11.25">
      <c r="B155" s="142"/>
      <c r="D155" s="143" t="s">
        <v>117</v>
      </c>
      <c r="E155" s="144" t="s">
        <v>1</v>
      </c>
      <c r="F155" s="145" t="s">
        <v>169</v>
      </c>
      <c r="H155" s="146">
        <v>14.858000000000001</v>
      </c>
      <c r="I155" s="147"/>
      <c r="L155" s="142"/>
      <c r="M155" s="148"/>
      <c r="T155" s="149"/>
      <c r="AT155" s="144" t="s">
        <v>117</v>
      </c>
      <c r="AU155" s="144" t="s">
        <v>80</v>
      </c>
      <c r="AV155" s="12" t="s">
        <v>80</v>
      </c>
      <c r="AW155" s="12" t="s">
        <v>30</v>
      </c>
      <c r="AX155" s="12" t="s">
        <v>78</v>
      </c>
      <c r="AY155" s="144" t="s">
        <v>108</v>
      </c>
    </row>
    <row r="156" spans="2:65" s="1" customFormat="1" ht="37.9" customHeight="1">
      <c r="B156" s="127"/>
      <c r="C156" s="128" t="s">
        <v>170</v>
      </c>
      <c r="D156" s="128" t="s">
        <v>111</v>
      </c>
      <c r="E156" s="129" t="s">
        <v>171</v>
      </c>
      <c r="F156" s="130" t="s">
        <v>172</v>
      </c>
      <c r="G156" s="131" t="s">
        <v>114</v>
      </c>
      <c r="H156" s="132">
        <v>12.92</v>
      </c>
      <c r="I156" s="133"/>
      <c r="J156" s="134">
        <f>ROUND(I156*H156,2)</f>
        <v>0</v>
      </c>
      <c r="K156" s="135"/>
      <c r="L156" s="31"/>
      <c r="M156" s="136" t="s">
        <v>1</v>
      </c>
      <c r="N156" s="137" t="s">
        <v>38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115</v>
      </c>
      <c r="AT156" s="140" t="s">
        <v>111</v>
      </c>
      <c r="AU156" s="140" t="s">
        <v>80</v>
      </c>
      <c r="AY156" s="16" t="s">
        <v>108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78</v>
      </c>
      <c r="BK156" s="141">
        <f>ROUND(I156*H156,2)</f>
        <v>0</v>
      </c>
      <c r="BL156" s="16" t="s">
        <v>115</v>
      </c>
      <c r="BM156" s="140" t="s">
        <v>173</v>
      </c>
    </row>
    <row r="157" spans="2:65" s="1" customFormat="1" ht="24.2" customHeight="1">
      <c r="B157" s="127"/>
      <c r="C157" s="128" t="s">
        <v>174</v>
      </c>
      <c r="D157" s="128" t="s">
        <v>111</v>
      </c>
      <c r="E157" s="129" t="s">
        <v>175</v>
      </c>
      <c r="F157" s="130" t="s">
        <v>176</v>
      </c>
      <c r="G157" s="131" t="s">
        <v>114</v>
      </c>
      <c r="H157" s="132">
        <v>26.22</v>
      </c>
      <c r="I157" s="133"/>
      <c r="J157" s="134">
        <f>ROUND(I157*H157,2)</f>
        <v>0</v>
      </c>
      <c r="K157" s="135"/>
      <c r="L157" s="31"/>
      <c r="M157" s="136" t="s">
        <v>1</v>
      </c>
      <c r="N157" s="137" t="s">
        <v>38</v>
      </c>
      <c r="P157" s="138">
        <f>O157*H157</f>
        <v>0</v>
      </c>
      <c r="Q157" s="138">
        <v>0</v>
      </c>
      <c r="R157" s="138">
        <f>Q157*H157</f>
        <v>0</v>
      </c>
      <c r="S157" s="138">
        <v>0</v>
      </c>
      <c r="T157" s="139">
        <f>S157*H157</f>
        <v>0</v>
      </c>
      <c r="AR157" s="140" t="s">
        <v>115</v>
      </c>
      <c r="AT157" s="140" t="s">
        <v>111</v>
      </c>
      <c r="AU157" s="140" t="s">
        <v>80</v>
      </c>
      <c r="AY157" s="16" t="s">
        <v>108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6" t="s">
        <v>78</v>
      </c>
      <c r="BK157" s="141">
        <f>ROUND(I157*H157,2)</f>
        <v>0</v>
      </c>
      <c r="BL157" s="16" t="s">
        <v>115</v>
      </c>
      <c r="BM157" s="140" t="s">
        <v>177</v>
      </c>
    </row>
    <row r="158" spans="2:65" s="13" customFormat="1" ht="11.25">
      <c r="B158" s="150"/>
      <c r="D158" s="143" t="s">
        <v>117</v>
      </c>
      <c r="E158" s="151" t="s">
        <v>1</v>
      </c>
      <c r="F158" s="152" t="s">
        <v>178</v>
      </c>
      <c r="H158" s="151" t="s">
        <v>1</v>
      </c>
      <c r="I158" s="153"/>
      <c r="L158" s="150"/>
      <c r="M158" s="154"/>
      <c r="T158" s="155"/>
      <c r="AT158" s="151" t="s">
        <v>117</v>
      </c>
      <c r="AU158" s="151" t="s">
        <v>80</v>
      </c>
      <c r="AV158" s="13" t="s">
        <v>78</v>
      </c>
      <c r="AW158" s="13" t="s">
        <v>30</v>
      </c>
      <c r="AX158" s="13" t="s">
        <v>73</v>
      </c>
      <c r="AY158" s="151" t="s">
        <v>108</v>
      </c>
    </row>
    <row r="159" spans="2:65" s="12" customFormat="1" ht="11.25">
      <c r="B159" s="142"/>
      <c r="D159" s="143" t="s">
        <v>117</v>
      </c>
      <c r="E159" s="144" t="s">
        <v>1</v>
      </c>
      <c r="F159" s="145" t="s">
        <v>179</v>
      </c>
      <c r="H159" s="146">
        <v>26.22</v>
      </c>
      <c r="I159" s="147"/>
      <c r="L159" s="142"/>
      <c r="M159" s="148"/>
      <c r="T159" s="149"/>
      <c r="AT159" s="144" t="s">
        <v>117</v>
      </c>
      <c r="AU159" s="144" t="s">
        <v>80</v>
      </c>
      <c r="AV159" s="12" t="s">
        <v>80</v>
      </c>
      <c r="AW159" s="12" t="s">
        <v>30</v>
      </c>
      <c r="AX159" s="12" t="s">
        <v>78</v>
      </c>
      <c r="AY159" s="144" t="s">
        <v>108</v>
      </c>
    </row>
    <row r="160" spans="2:65" s="1" customFormat="1" ht="33" customHeight="1">
      <c r="B160" s="127"/>
      <c r="C160" s="128" t="s">
        <v>180</v>
      </c>
      <c r="D160" s="128" t="s">
        <v>111</v>
      </c>
      <c r="E160" s="129" t="s">
        <v>181</v>
      </c>
      <c r="F160" s="130" t="s">
        <v>182</v>
      </c>
      <c r="G160" s="131" t="s">
        <v>114</v>
      </c>
      <c r="H160" s="132">
        <v>2.6219999999999999</v>
      </c>
      <c r="I160" s="133"/>
      <c r="J160" s="134">
        <f>ROUND(I160*H160,2)</f>
        <v>0</v>
      </c>
      <c r="K160" s="135"/>
      <c r="L160" s="31"/>
      <c r="M160" s="136" t="s">
        <v>1</v>
      </c>
      <c r="N160" s="137" t="s">
        <v>38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115</v>
      </c>
      <c r="AT160" s="140" t="s">
        <v>111</v>
      </c>
      <c r="AU160" s="140" t="s">
        <v>80</v>
      </c>
      <c r="AY160" s="16" t="s">
        <v>108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6" t="s">
        <v>78</v>
      </c>
      <c r="BK160" s="141">
        <f>ROUND(I160*H160,2)</f>
        <v>0</v>
      </c>
      <c r="BL160" s="16" t="s">
        <v>115</v>
      </c>
      <c r="BM160" s="140" t="s">
        <v>183</v>
      </c>
    </row>
    <row r="161" spans="2:65" s="13" customFormat="1" ht="11.25">
      <c r="B161" s="150"/>
      <c r="D161" s="143" t="s">
        <v>117</v>
      </c>
      <c r="E161" s="151" t="s">
        <v>1</v>
      </c>
      <c r="F161" s="152" t="s">
        <v>184</v>
      </c>
      <c r="H161" s="151" t="s">
        <v>1</v>
      </c>
      <c r="I161" s="153"/>
      <c r="L161" s="150"/>
      <c r="M161" s="154"/>
      <c r="T161" s="155"/>
      <c r="AT161" s="151" t="s">
        <v>117</v>
      </c>
      <c r="AU161" s="151" t="s">
        <v>80</v>
      </c>
      <c r="AV161" s="13" t="s">
        <v>78</v>
      </c>
      <c r="AW161" s="13" t="s">
        <v>30</v>
      </c>
      <c r="AX161" s="13" t="s">
        <v>73</v>
      </c>
      <c r="AY161" s="151" t="s">
        <v>108</v>
      </c>
    </row>
    <row r="162" spans="2:65" s="12" customFormat="1" ht="11.25">
      <c r="B162" s="142"/>
      <c r="D162" s="143" t="s">
        <v>117</v>
      </c>
      <c r="E162" s="144" t="s">
        <v>1</v>
      </c>
      <c r="F162" s="145" t="s">
        <v>185</v>
      </c>
      <c r="H162" s="146">
        <v>2.6219999999999999</v>
      </c>
      <c r="I162" s="147"/>
      <c r="L162" s="142"/>
      <c r="M162" s="148"/>
      <c r="T162" s="149"/>
      <c r="AT162" s="144" t="s">
        <v>117</v>
      </c>
      <c r="AU162" s="144" t="s">
        <v>80</v>
      </c>
      <c r="AV162" s="12" t="s">
        <v>80</v>
      </c>
      <c r="AW162" s="12" t="s">
        <v>30</v>
      </c>
      <c r="AX162" s="12" t="s">
        <v>78</v>
      </c>
      <c r="AY162" s="144" t="s">
        <v>108</v>
      </c>
    </row>
    <row r="163" spans="2:65" s="1" customFormat="1" ht="24.2" customHeight="1">
      <c r="B163" s="127"/>
      <c r="C163" s="128" t="s">
        <v>186</v>
      </c>
      <c r="D163" s="128" t="s">
        <v>111</v>
      </c>
      <c r="E163" s="129" t="s">
        <v>187</v>
      </c>
      <c r="F163" s="130" t="s">
        <v>188</v>
      </c>
      <c r="G163" s="131" t="s">
        <v>114</v>
      </c>
      <c r="H163" s="132">
        <v>15.58</v>
      </c>
      <c r="I163" s="133"/>
      <c r="J163" s="134">
        <f>ROUND(I163*H163,2)</f>
        <v>0</v>
      </c>
      <c r="K163" s="135"/>
      <c r="L163" s="31"/>
      <c r="M163" s="136" t="s">
        <v>1</v>
      </c>
      <c r="N163" s="137" t="s">
        <v>38</v>
      </c>
      <c r="P163" s="138">
        <f>O163*H163</f>
        <v>0</v>
      </c>
      <c r="Q163" s="138">
        <v>0</v>
      </c>
      <c r="R163" s="138">
        <f>Q163*H163</f>
        <v>0</v>
      </c>
      <c r="S163" s="138">
        <v>0</v>
      </c>
      <c r="T163" s="139">
        <f>S163*H163</f>
        <v>0</v>
      </c>
      <c r="AR163" s="140" t="s">
        <v>115</v>
      </c>
      <c r="AT163" s="140" t="s">
        <v>111</v>
      </c>
      <c r="AU163" s="140" t="s">
        <v>80</v>
      </c>
      <c r="AY163" s="16" t="s">
        <v>108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6" t="s">
        <v>78</v>
      </c>
      <c r="BK163" s="141">
        <f>ROUND(I163*H163,2)</f>
        <v>0</v>
      </c>
      <c r="BL163" s="16" t="s">
        <v>115</v>
      </c>
      <c r="BM163" s="140" t="s">
        <v>189</v>
      </c>
    </row>
    <row r="164" spans="2:65" s="13" customFormat="1" ht="11.25">
      <c r="B164" s="150"/>
      <c r="D164" s="143" t="s">
        <v>117</v>
      </c>
      <c r="E164" s="151" t="s">
        <v>1</v>
      </c>
      <c r="F164" s="152" t="s">
        <v>139</v>
      </c>
      <c r="H164" s="151" t="s">
        <v>1</v>
      </c>
      <c r="I164" s="153"/>
      <c r="L164" s="150"/>
      <c r="M164" s="154"/>
      <c r="T164" s="155"/>
      <c r="AT164" s="151" t="s">
        <v>117</v>
      </c>
      <c r="AU164" s="151" t="s">
        <v>80</v>
      </c>
      <c r="AV164" s="13" t="s">
        <v>78</v>
      </c>
      <c r="AW164" s="13" t="s">
        <v>30</v>
      </c>
      <c r="AX164" s="13" t="s">
        <v>73</v>
      </c>
      <c r="AY164" s="151" t="s">
        <v>108</v>
      </c>
    </row>
    <row r="165" spans="2:65" s="12" customFormat="1" ht="11.25">
      <c r="B165" s="142"/>
      <c r="D165" s="143" t="s">
        <v>117</v>
      </c>
      <c r="E165" s="144" t="s">
        <v>1</v>
      </c>
      <c r="F165" s="145" t="s">
        <v>140</v>
      </c>
      <c r="H165" s="146">
        <v>2.66</v>
      </c>
      <c r="I165" s="147"/>
      <c r="L165" s="142"/>
      <c r="M165" s="148"/>
      <c r="T165" s="149"/>
      <c r="AT165" s="144" t="s">
        <v>117</v>
      </c>
      <c r="AU165" s="144" t="s">
        <v>80</v>
      </c>
      <c r="AV165" s="12" t="s">
        <v>80</v>
      </c>
      <c r="AW165" s="12" t="s">
        <v>30</v>
      </c>
      <c r="AX165" s="12" t="s">
        <v>73</v>
      </c>
      <c r="AY165" s="144" t="s">
        <v>108</v>
      </c>
    </row>
    <row r="166" spans="2:65" s="13" customFormat="1" ht="11.25">
      <c r="B166" s="150"/>
      <c r="D166" s="143" t="s">
        <v>117</v>
      </c>
      <c r="E166" s="151" t="s">
        <v>1</v>
      </c>
      <c r="F166" s="152" t="s">
        <v>190</v>
      </c>
      <c r="H166" s="151" t="s">
        <v>1</v>
      </c>
      <c r="I166" s="153"/>
      <c r="L166" s="150"/>
      <c r="M166" s="154"/>
      <c r="T166" s="155"/>
      <c r="AT166" s="151" t="s">
        <v>117</v>
      </c>
      <c r="AU166" s="151" t="s">
        <v>80</v>
      </c>
      <c r="AV166" s="13" t="s">
        <v>78</v>
      </c>
      <c r="AW166" s="13" t="s">
        <v>30</v>
      </c>
      <c r="AX166" s="13" t="s">
        <v>73</v>
      </c>
      <c r="AY166" s="151" t="s">
        <v>108</v>
      </c>
    </row>
    <row r="167" spans="2:65" s="12" customFormat="1" ht="11.25">
      <c r="B167" s="142"/>
      <c r="D167" s="143" t="s">
        <v>117</v>
      </c>
      <c r="E167" s="144" t="s">
        <v>1</v>
      </c>
      <c r="F167" s="145" t="s">
        <v>138</v>
      </c>
      <c r="H167" s="146">
        <v>12.92</v>
      </c>
      <c r="I167" s="147"/>
      <c r="L167" s="142"/>
      <c r="M167" s="148"/>
      <c r="T167" s="149"/>
      <c r="AT167" s="144" t="s">
        <v>117</v>
      </c>
      <c r="AU167" s="144" t="s">
        <v>80</v>
      </c>
      <c r="AV167" s="12" t="s">
        <v>80</v>
      </c>
      <c r="AW167" s="12" t="s">
        <v>30</v>
      </c>
      <c r="AX167" s="12" t="s">
        <v>73</v>
      </c>
      <c r="AY167" s="144" t="s">
        <v>108</v>
      </c>
    </row>
    <row r="168" spans="2:65" s="14" customFormat="1" ht="11.25">
      <c r="B168" s="156"/>
      <c r="D168" s="143" t="s">
        <v>117</v>
      </c>
      <c r="E168" s="157" t="s">
        <v>1</v>
      </c>
      <c r="F168" s="158" t="s">
        <v>126</v>
      </c>
      <c r="H168" s="159">
        <v>15.58</v>
      </c>
      <c r="I168" s="160"/>
      <c r="L168" s="156"/>
      <c r="M168" s="161"/>
      <c r="T168" s="162"/>
      <c r="AT168" s="157" t="s">
        <v>117</v>
      </c>
      <c r="AU168" s="157" t="s">
        <v>80</v>
      </c>
      <c r="AV168" s="14" t="s">
        <v>115</v>
      </c>
      <c r="AW168" s="14" t="s">
        <v>30</v>
      </c>
      <c r="AX168" s="14" t="s">
        <v>78</v>
      </c>
      <c r="AY168" s="157" t="s">
        <v>108</v>
      </c>
    </row>
    <row r="169" spans="2:65" s="1" customFormat="1" ht="24.2" customHeight="1">
      <c r="B169" s="127"/>
      <c r="C169" s="128" t="s">
        <v>191</v>
      </c>
      <c r="D169" s="128" t="s">
        <v>111</v>
      </c>
      <c r="E169" s="129" t="s">
        <v>192</v>
      </c>
      <c r="F169" s="130" t="s">
        <v>193</v>
      </c>
      <c r="G169" s="131" t="s">
        <v>114</v>
      </c>
      <c r="H169" s="132">
        <v>15.58</v>
      </c>
      <c r="I169" s="133"/>
      <c r="J169" s="134">
        <f>ROUND(I169*H169,2)</f>
        <v>0</v>
      </c>
      <c r="K169" s="135"/>
      <c r="L169" s="31"/>
      <c r="M169" s="136" t="s">
        <v>1</v>
      </c>
      <c r="N169" s="137" t="s">
        <v>38</v>
      </c>
      <c r="P169" s="138">
        <f>O169*H169</f>
        <v>0</v>
      </c>
      <c r="Q169" s="138">
        <v>0</v>
      </c>
      <c r="R169" s="138">
        <f>Q169*H169</f>
        <v>0</v>
      </c>
      <c r="S169" s="138">
        <v>0</v>
      </c>
      <c r="T169" s="139">
        <f>S169*H169</f>
        <v>0</v>
      </c>
      <c r="AR169" s="140" t="s">
        <v>115</v>
      </c>
      <c r="AT169" s="140" t="s">
        <v>111</v>
      </c>
      <c r="AU169" s="140" t="s">
        <v>80</v>
      </c>
      <c r="AY169" s="16" t="s">
        <v>108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6" t="s">
        <v>78</v>
      </c>
      <c r="BK169" s="141">
        <f>ROUND(I169*H169,2)</f>
        <v>0</v>
      </c>
      <c r="BL169" s="16" t="s">
        <v>115</v>
      </c>
      <c r="BM169" s="140" t="s">
        <v>194</v>
      </c>
    </row>
    <row r="170" spans="2:65" s="13" customFormat="1" ht="11.25">
      <c r="B170" s="150"/>
      <c r="D170" s="143" t="s">
        <v>117</v>
      </c>
      <c r="E170" s="151" t="s">
        <v>1</v>
      </c>
      <c r="F170" s="152" t="s">
        <v>139</v>
      </c>
      <c r="H170" s="151" t="s">
        <v>1</v>
      </c>
      <c r="I170" s="153"/>
      <c r="L170" s="150"/>
      <c r="M170" s="154"/>
      <c r="T170" s="155"/>
      <c r="AT170" s="151" t="s">
        <v>117</v>
      </c>
      <c r="AU170" s="151" t="s">
        <v>80</v>
      </c>
      <c r="AV170" s="13" t="s">
        <v>78</v>
      </c>
      <c r="AW170" s="13" t="s">
        <v>30</v>
      </c>
      <c r="AX170" s="13" t="s">
        <v>73</v>
      </c>
      <c r="AY170" s="151" t="s">
        <v>108</v>
      </c>
    </row>
    <row r="171" spans="2:65" s="12" customFormat="1" ht="11.25">
      <c r="B171" s="142"/>
      <c r="D171" s="143" t="s">
        <v>117</v>
      </c>
      <c r="E171" s="144" t="s">
        <v>1</v>
      </c>
      <c r="F171" s="145" t="s">
        <v>140</v>
      </c>
      <c r="H171" s="146">
        <v>2.66</v>
      </c>
      <c r="I171" s="147"/>
      <c r="L171" s="142"/>
      <c r="M171" s="148"/>
      <c r="T171" s="149"/>
      <c r="AT171" s="144" t="s">
        <v>117</v>
      </c>
      <c r="AU171" s="144" t="s">
        <v>80</v>
      </c>
      <c r="AV171" s="12" t="s">
        <v>80</v>
      </c>
      <c r="AW171" s="12" t="s">
        <v>30</v>
      </c>
      <c r="AX171" s="12" t="s">
        <v>73</v>
      </c>
      <c r="AY171" s="144" t="s">
        <v>108</v>
      </c>
    </row>
    <row r="172" spans="2:65" s="13" customFormat="1" ht="11.25">
      <c r="B172" s="150"/>
      <c r="D172" s="143" t="s">
        <v>117</v>
      </c>
      <c r="E172" s="151" t="s">
        <v>1</v>
      </c>
      <c r="F172" s="152" t="s">
        <v>190</v>
      </c>
      <c r="H172" s="151" t="s">
        <v>1</v>
      </c>
      <c r="I172" s="153"/>
      <c r="L172" s="150"/>
      <c r="M172" s="154"/>
      <c r="T172" s="155"/>
      <c r="AT172" s="151" t="s">
        <v>117</v>
      </c>
      <c r="AU172" s="151" t="s">
        <v>80</v>
      </c>
      <c r="AV172" s="13" t="s">
        <v>78</v>
      </c>
      <c r="AW172" s="13" t="s">
        <v>30</v>
      </c>
      <c r="AX172" s="13" t="s">
        <v>73</v>
      </c>
      <c r="AY172" s="151" t="s">
        <v>108</v>
      </c>
    </row>
    <row r="173" spans="2:65" s="12" customFormat="1" ht="11.25">
      <c r="B173" s="142"/>
      <c r="D173" s="143" t="s">
        <v>117</v>
      </c>
      <c r="E173" s="144" t="s">
        <v>1</v>
      </c>
      <c r="F173" s="145" t="s">
        <v>138</v>
      </c>
      <c r="H173" s="146">
        <v>12.92</v>
      </c>
      <c r="I173" s="147"/>
      <c r="L173" s="142"/>
      <c r="M173" s="148"/>
      <c r="T173" s="149"/>
      <c r="AT173" s="144" t="s">
        <v>117</v>
      </c>
      <c r="AU173" s="144" t="s">
        <v>80</v>
      </c>
      <c r="AV173" s="12" t="s">
        <v>80</v>
      </c>
      <c r="AW173" s="12" t="s">
        <v>30</v>
      </c>
      <c r="AX173" s="12" t="s">
        <v>73</v>
      </c>
      <c r="AY173" s="144" t="s">
        <v>108</v>
      </c>
    </row>
    <row r="174" spans="2:65" s="14" customFormat="1" ht="11.25">
      <c r="B174" s="156"/>
      <c r="D174" s="143" t="s">
        <v>117</v>
      </c>
      <c r="E174" s="157" t="s">
        <v>1</v>
      </c>
      <c r="F174" s="158" t="s">
        <v>126</v>
      </c>
      <c r="H174" s="159">
        <v>15.58</v>
      </c>
      <c r="I174" s="160"/>
      <c r="L174" s="156"/>
      <c r="M174" s="161"/>
      <c r="T174" s="162"/>
      <c r="AT174" s="157" t="s">
        <v>117</v>
      </c>
      <c r="AU174" s="157" t="s">
        <v>80</v>
      </c>
      <c r="AV174" s="14" t="s">
        <v>115</v>
      </c>
      <c r="AW174" s="14" t="s">
        <v>30</v>
      </c>
      <c r="AX174" s="14" t="s">
        <v>78</v>
      </c>
      <c r="AY174" s="157" t="s">
        <v>108</v>
      </c>
    </row>
    <row r="175" spans="2:65" s="11" customFormat="1" ht="25.9" customHeight="1">
      <c r="B175" s="115"/>
      <c r="D175" s="116" t="s">
        <v>72</v>
      </c>
      <c r="E175" s="117" t="s">
        <v>195</v>
      </c>
      <c r="F175" s="117" t="s">
        <v>196</v>
      </c>
      <c r="I175" s="118"/>
      <c r="J175" s="119">
        <f>BK175</f>
        <v>0</v>
      </c>
      <c r="L175" s="115"/>
      <c r="M175" s="120"/>
      <c r="P175" s="121">
        <f>P176+P177+P178+P181</f>
        <v>0</v>
      </c>
      <c r="R175" s="121">
        <f>R176+R177+R178+R181</f>
        <v>0</v>
      </c>
      <c r="T175" s="122">
        <f>T176+T177+T178+T181</f>
        <v>0</v>
      </c>
      <c r="AR175" s="116" t="s">
        <v>123</v>
      </c>
      <c r="AT175" s="123" t="s">
        <v>72</v>
      </c>
      <c r="AU175" s="123" t="s">
        <v>73</v>
      </c>
      <c r="AY175" s="116" t="s">
        <v>108</v>
      </c>
      <c r="BK175" s="124">
        <f>BK176+BK177+BK178+BK181</f>
        <v>0</v>
      </c>
    </row>
    <row r="176" spans="2:65" s="1" customFormat="1" ht="16.5" customHeight="1">
      <c r="B176" s="127"/>
      <c r="C176" s="128" t="s">
        <v>8</v>
      </c>
      <c r="D176" s="128" t="s">
        <v>111</v>
      </c>
      <c r="E176" s="129" t="s">
        <v>197</v>
      </c>
      <c r="F176" s="130" t="s">
        <v>198</v>
      </c>
      <c r="G176" s="131" t="s">
        <v>199</v>
      </c>
      <c r="H176" s="132">
        <v>1</v>
      </c>
      <c r="I176" s="133"/>
      <c r="J176" s="134">
        <f>ROUND(I176*H176,2)</f>
        <v>0</v>
      </c>
      <c r="K176" s="135"/>
      <c r="L176" s="31"/>
      <c r="M176" s="136" t="s">
        <v>1</v>
      </c>
      <c r="N176" s="137" t="s">
        <v>38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200</v>
      </c>
      <c r="AT176" s="140" t="s">
        <v>111</v>
      </c>
      <c r="AU176" s="140" t="s">
        <v>78</v>
      </c>
      <c r="AY176" s="16" t="s">
        <v>108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78</v>
      </c>
      <c r="BK176" s="141">
        <f>ROUND(I176*H176,2)</f>
        <v>0</v>
      </c>
      <c r="BL176" s="16" t="s">
        <v>200</v>
      </c>
      <c r="BM176" s="140" t="s">
        <v>201</v>
      </c>
    </row>
    <row r="177" spans="2:65" s="1" customFormat="1" ht="16.5" customHeight="1">
      <c r="B177" s="127"/>
      <c r="C177" s="128" t="s">
        <v>202</v>
      </c>
      <c r="D177" s="128" t="s">
        <v>111</v>
      </c>
      <c r="E177" s="129" t="s">
        <v>203</v>
      </c>
      <c r="F177" s="130" t="s">
        <v>204</v>
      </c>
      <c r="G177" s="131" t="s">
        <v>199</v>
      </c>
      <c r="H177" s="132">
        <v>1</v>
      </c>
      <c r="I177" s="133"/>
      <c r="J177" s="134">
        <f>ROUND(I177*H177,2)</f>
        <v>0</v>
      </c>
      <c r="K177" s="135"/>
      <c r="L177" s="31"/>
      <c r="M177" s="136" t="s">
        <v>1</v>
      </c>
      <c r="N177" s="137" t="s">
        <v>38</v>
      </c>
      <c r="P177" s="138">
        <f>O177*H177</f>
        <v>0</v>
      </c>
      <c r="Q177" s="138">
        <v>0</v>
      </c>
      <c r="R177" s="138">
        <f>Q177*H177</f>
        <v>0</v>
      </c>
      <c r="S177" s="138">
        <v>0</v>
      </c>
      <c r="T177" s="139">
        <f>S177*H177</f>
        <v>0</v>
      </c>
      <c r="AR177" s="140" t="s">
        <v>200</v>
      </c>
      <c r="AT177" s="140" t="s">
        <v>111</v>
      </c>
      <c r="AU177" s="140" t="s">
        <v>78</v>
      </c>
      <c r="AY177" s="16" t="s">
        <v>108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78</v>
      </c>
      <c r="BK177" s="141">
        <f>ROUND(I177*H177,2)</f>
        <v>0</v>
      </c>
      <c r="BL177" s="16" t="s">
        <v>200</v>
      </c>
      <c r="BM177" s="140" t="s">
        <v>205</v>
      </c>
    </row>
    <row r="178" spans="2:65" s="11" customFormat="1" ht="22.9" customHeight="1">
      <c r="B178" s="115"/>
      <c r="D178" s="116" t="s">
        <v>72</v>
      </c>
      <c r="E178" s="125" t="s">
        <v>206</v>
      </c>
      <c r="F178" s="125" t="s">
        <v>207</v>
      </c>
      <c r="I178" s="118"/>
      <c r="J178" s="126">
        <f>BK178</f>
        <v>0</v>
      </c>
      <c r="L178" s="115"/>
      <c r="M178" s="120"/>
      <c r="P178" s="121">
        <f>SUM(P179:P180)</f>
        <v>0</v>
      </c>
      <c r="R178" s="121">
        <f>SUM(R179:R180)</f>
        <v>0</v>
      </c>
      <c r="T178" s="122">
        <f>SUM(T179:T180)</f>
        <v>0</v>
      </c>
      <c r="AR178" s="116" t="s">
        <v>123</v>
      </c>
      <c r="AT178" s="123" t="s">
        <v>72</v>
      </c>
      <c r="AU178" s="123" t="s">
        <v>78</v>
      </c>
      <c r="AY178" s="116" t="s">
        <v>108</v>
      </c>
      <c r="BK178" s="124">
        <f>SUM(BK179:BK180)</f>
        <v>0</v>
      </c>
    </row>
    <row r="179" spans="2:65" s="1" customFormat="1" ht="16.5" customHeight="1">
      <c r="B179" s="127"/>
      <c r="C179" s="128" t="s">
        <v>208</v>
      </c>
      <c r="D179" s="128" t="s">
        <v>111</v>
      </c>
      <c r="E179" s="129" t="s">
        <v>209</v>
      </c>
      <c r="F179" s="130" t="s">
        <v>210</v>
      </c>
      <c r="G179" s="131" t="s">
        <v>199</v>
      </c>
      <c r="H179" s="132">
        <v>1</v>
      </c>
      <c r="I179" s="133"/>
      <c r="J179" s="134">
        <f>ROUND(I179*H179,2)</f>
        <v>0</v>
      </c>
      <c r="K179" s="135"/>
      <c r="L179" s="31"/>
      <c r="M179" s="136" t="s">
        <v>1</v>
      </c>
      <c r="N179" s="137" t="s">
        <v>38</v>
      </c>
      <c r="P179" s="138">
        <f>O179*H179</f>
        <v>0</v>
      </c>
      <c r="Q179" s="138">
        <v>0</v>
      </c>
      <c r="R179" s="138">
        <f>Q179*H179</f>
        <v>0</v>
      </c>
      <c r="S179" s="138">
        <v>0</v>
      </c>
      <c r="T179" s="139">
        <f>S179*H179</f>
        <v>0</v>
      </c>
      <c r="AR179" s="140" t="s">
        <v>200</v>
      </c>
      <c r="AT179" s="140" t="s">
        <v>111</v>
      </c>
      <c r="AU179" s="140" t="s">
        <v>80</v>
      </c>
      <c r="AY179" s="16" t="s">
        <v>108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6" t="s">
        <v>78</v>
      </c>
      <c r="BK179" s="141">
        <f>ROUND(I179*H179,2)</f>
        <v>0</v>
      </c>
      <c r="BL179" s="16" t="s">
        <v>200</v>
      </c>
      <c r="BM179" s="140" t="s">
        <v>211</v>
      </c>
    </row>
    <row r="180" spans="2:65" s="1" customFormat="1" ht="16.5" customHeight="1">
      <c r="B180" s="127"/>
      <c r="C180" s="128" t="s">
        <v>212</v>
      </c>
      <c r="D180" s="128" t="s">
        <v>111</v>
      </c>
      <c r="E180" s="129" t="s">
        <v>213</v>
      </c>
      <c r="F180" s="130" t="s">
        <v>214</v>
      </c>
      <c r="G180" s="131" t="s">
        <v>199</v>
      </c>
      <c r="H180" s="132">
        <v>1</v>
      </c>
      <c r="I180" s="133"/>
      <c r="J180" s="134">
        <f>ROUND(I180*H180,2)</f>
        <v>0</v>
      </c>
      <c r="K180" s="135"/>
      <c r="L180" s="31"/>
      <c r="M180" s="136" t="s">
        <v>1</v>
      </c>
      <c r="N180" s="137" t="s">
        <v>38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200</v>
      </c>
      <c r="AT180" s="140" t="s">
        <v>111</v>
      </c>
      <c r="AU180" s="140" t="s">
        <v>80</v>
      </c>
      <c r="AY180" s="16" t="s">
        <v>108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78</v>
      </c>
      <c r="BK180" s="141">
        <f>ROUND(I180*H180,2)</f>
        <v>0</v>
      </c>
      <c r="BL180" s="16" t="s">
        <v>200</v>
      </c>
      <c r="BM180" s="140" t="s">
        <v>215</v>
      </c>
    </row>
    <row r="181" spans="2:65" s="11" customFormat="1" ht="22.9" customHeight="1">
      <c r="B181" s="115"/>
      <c r="D181" s="116" t="s">
        <v>72</v>
      </c>
      <c r="E181" s="125" t="s">
        <v>216</v>
      </c>
      <c r="F181" s="125" t="s">
        <v>217</v>
      </c>
      <c r="I181" s="118"/>
      <c r="J181" s="126">
        <f>BK181</f>
        <v>0</v>
      </c>
      <c r="L181" s="115"/>
      <c r="M181" s="120"/>
      <c r="P181" s="121">
        <f>P182</f>
        <v>0</v>
      </c>
      <c r="R181" s="121">
        <f>R182</f>
        <v>0</v>
      </c>
      <c r="T181" s="122">
        <f>T182</f>
        <v>0</v>
      </c>
      <c r="AR181" s="116" t="s">
        <v>123</v>
      </c>
      <c r="AT181" s="123" t="s">
        <v>72</v>
      </c>
      <c r="AU181" s="123" t="s">
        <v>78</v>
      </c>
      <c r="AY181" s="116" t="s">
        <v>108</v>
      </c>
      <c r="BK181" s="124">
        <f>BK182</f>
        <v>0</v>
      </c>
    </row>
    <row r="182" spans="2:65" s="1" customFormat="1" ht="16.5" customHeight="1">
      <c r="B182" s="127"/>
      <c r="C182" s="128" t="s">
        <v>218</v>
      </c>
      <c r="D182" s="128" t="s">
        <v>111</v>
      </c>
      <c r="E182" s="129" t="s">
        <v>219</v>
      </c>
      <c r="F182" s="130" t="s">
        <v>220</v>
      </c>
      <c r="G182" s="131" t="s">
        <v>199</v>
      </c>
      <c r="H182" s="132">
        <v>1</v>
      </c>
      <c r="I182" s="133"/>
      <c r="J182" s="134">
        <f>ROUND(I182*H182,2)</f>
        <v>0</v>
      </c>
      <c r="K182" s="135"/>
      <c r="L182" s="31"/>
      <c r="M182" s="163" t="s">
        <v>1</v>
      </c>
      <c r="N182" s="164" t="s">
        <v>38</v>
      </c>
      <c r="O182" s="165"/>
      <c r="P182" s="166">
        <f>O182*H182</f>
        <v>0</v>
      </c>
      <c r="Q182" s="166">
        <v>0</v>
      </c>
      <c r="R182" s="166">
        <f>Q182*H182</f>
        <v>0</v>
      </c>
      <c r="S182" s="166">
        <v>0</v>
      </c>
      <c r="T182" s="167">
        <f>S182*H182</f>
        <v>0</v>
      </c>
      <c r="AR182" s="140" t="s">
        <v>200</v>
      </c>
      <c r="AT182" s="140" t="s">
        <v>111</v>
      </c>
      <c r="AU182" s="140" t="s">
        <v>80</v>
      </c>
      <c r="AY182" s="16" t="s">
        <v>108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78</v>
      </c>
      <c r="BK182" s="141">
        <f>ROUND(I182*H182,2)</f>
        <v>0</v>
      </c>
      <c r="BL182" s="16" t="s">
        <v>200</v>
      </c>
      <c r="BM182" s="140" t="s">
        <v>221</v>
      </c>
    </row>
    <row r="183" spans="2:65" s="1" customFormat="1" ht="6.95" customHeight="1"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31"/>
    </row>
  </sheetData>
  <autoFilter ref="C117:K182" xr:uid="{00000000-0009-0000-0000-000001000000}"/>
  <mergeCells count="6">
    <mergeCell ref="L2:V2"/>
    <mergeCell ref="E7:H7"/>
    <mergeCell ref="E16:H16"/>
    <mergeCell ref="E25:H25"/>
    <mergeCell ref="E85:H85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2025 - M16-Most přes Těší...</vt:lpstr>
      <vt:lpstr>'2025 - M16-Most přes Těší...'!Názvy_tisku</vt:lpstr>
      <vt:lpstr>'Rekapitulace stavby'!Názvy_tisku</vt:lpstr>
      <vt:lpstr>'2025 - M16-Most přes Těší...'!Oblast_tisku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Martin Kuba</cp:lastModifiedBy>
  <dcterms:created xsi:type="dcterms:W3CDTF">2025-09-24T11:19:31Z</dcterms:created>
  <dcterms:modified xsi:type="dcterms:W3CDTF">2025-09-24T11:20:17Z</dcterms:modified>
</cp:coreProperties>
</file>